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7395" windowHeight="8010"/>
  </bookViews>
  <sheets>
    <sheet name="Program" sheetId="5" r:id="rId1"/>
    <sheet name="Space Summary" sheetId="14" r:id="rId2"/>
    <sheet name="Stack Summary" sheetId="15" r:id="rId3"/>
    <sheet name="PS" sheetId="12" r:id="rId4"/>
    <sheet name="C" sheetId="9" r:id="rId5"/>
    <sheet name="ES" sheetId="10" r:id="rId6"/>
    <sheet name="EA" sheetId="7" r:id="rId7"/>
    <sheet name="W" sheetId="6" r:id="rId8"/>
    <sheet name="A" sheetId="8" r:id="rId9"/>
    <sheet name="BS" sheetId="13" r:id="rId10"/>
  </sheets>
  <definedNames>
    <definedName name="_xlnm.Print_Area" localSheetId="0">Program!$A$7:$S$97</definedName>
    <definedName name="_xlnm.Print_Area" localSheetId="2">'Stack Summary'!$A$1:$K$47</definedName>
  </definedNames>
  <calcPr calcId="125725"/>
</workbook>
</file>

<file path=xl/calcChain.xml><?xml version="1.0" encoding="utf-8"?>
<calcChain xmlns="http://schemas.openxmlformats.org/spreadsheetml/2006/main">
  <c r="O50" i="5"/>
  <c r="O51"/>
  <c r="O52"/>
  <c r="O53"/>
  <c r="I88"/>
  <c r="I89"/>
  <c r="I90"/>
  <c r="I37"/>
  <c r="I38"/>
  <c r="I39"/>
  <c r="I40"/>
  <c r="I51"/>
  <c r="I52"/>
  <c r="I53"/>
  <c r="I50"/>
  <c r="I49"/>
  <c r="O49" s="1"/>
  <c r="I48"/>
  <c r="O48" s="1"/>
  <c r="I47"/>
  <c r="O47" s="1"/>
  <c r="I46"/>
  <c r="O46" s="1"/>
  <c r="I45"/>
  <c r="O45" s="1"/>
  <c r="I44"/>
  <c r="I54" l="1"/>
  <c r="O44"/>
  <c r="O54" s="1"/>
  <c r="A35" i="15" l="1"/>
  <c r="A24"/>
  <c r="A17"/>
  <c r="A10"/>
  <c r="A5"/>
  <c r="A3"/>
  <c r="H4"/>
  <c r="H11"/>
  <c r="H12"/>
  <c r="H13"/>
  <c r="H14"/>
  <c r="H15"/>
  <c r="H16"/>
  <c r="H18"/>
  <c r="H19"/>
  <c r="H20"/>
  <c r="H21"/>
  <c r="H22"/>
  <c r="H23"/>
  <c r="H25"/>
  <c r="H26"/>
  <c r="H27"/>
  <c r="H28"/>
  <c r="H29"/>
  <c r="H30"/>
  <c r="H31"/>
  <c r="H32"/>
  <c r="H33"/>
  <c r="H34"/>
  <c r="A47"/>
  <c r="B45"/>
  <c r="B44"/>
  <c r="B43"/>
  <c r="A42"/>
  <c r="I4"/>
  <c r="I8"/>
  <c r="I9"/>
  <c r="I11"/>
  <c r="I12"/>
  <c r="I13"/>
  <c r="I14"/>
  <c r="I15"/>
  <c r="I16"/>
  <c r="I18"/>
  <c r="I19"/>
  <c r="I20"/>
  <c r="I21"/>
  <c r="I22"/>
  <c r="I23"/>
  <c r="J4"/>
  <c r="J6"/>
  <c r="J7"/>
  <c r="J8"/>
  <c r="J9"/>
  <c r="J25"/>
  <c r="J26"/>
  <c r="J27"/>
  <c r="J28"/>
  <c r="J29"/>
  <c r="J30"/>
  <c r="J31"/>
  <c r="J32"/>
  <c r="J33"/>
  <c r="J34"/>
  <c r="J36"/>
  <c r="J37"/>
  <c r="E40"/>
  <c r="C40"/>
  <c r="B40"/>
  <c r="A40"/>
  <c r="E39"/>
  <c r="C39"/>
  <c r="B39"/>
  <c r="A39"/>
  <c r="E38"/>
  <c r="C38"/>
  <c r="B38"/>
  <c r="A38"/>
  <c r="E37"/>
  <c r="C37"/>
  <c r="B37"/>
  <c r="A37"/>
  <c r="E36"/>
  <c r="C36"/>
  <c r="B36"/>
  <c r="A36"/>
  <c r="E34"/>
  <c r="C34"/>
  <c r="B34"/>
  <c r="A34"/>
  <c r="E33"/>
  <c r="C33"/>
  <c r="B33"/>
  <c r="A33"/>
  <c r="E32"/>
  <c r="C32"/>
  <c r="B32"/>
  <c r="A32"/>
  <c r="E31"/>
  <c r="C31"/>
  <c r="B31"/>
  <c r="A31"/>
  <c r="E30"/>
  <c r="C30"/>
  <c r="B30"/>
  <c r="A30"/>
  <c r="C29"/>
  <c r="B29"/>
  <c r="A29"/>
  <c r="E28"/>
  <c r="C28"/>
  <c r="B28"/>
  <c r="A28"/>
  <c r="E27"/>
  <c r="C27"/>
  <c r="B27"/>
  <c r="A27"/>
  <c r="E26"/>
  <c r="C26"/>
  <c r="B26"/>
  <c r="A26"/>
  <c r="E25"/>
  <c r="C25"/>
  <c r="B25"/>
  <c r="A25"/>
  <c r="E23"/>
  <c r="C23"/>
  <c r="B23"/>
  <c r="A23"/>
  <c r="E22"/>
  <c r="C22"/>
  <c r="B22"/>
  <c r="A22"/>
  <c r="E21"/>
  <c r="C21"/>
  <c r="B21"/>
  <c r="A21"/>
  <c r="E20"/>
  <c r="C20"/>
  <c r="B20"/>
  <c r="A20"/>
  <c r="E19"/>
  <c r="C19"/>
  <c r="B19"/>
  <c r="A19"/>
  <c r="E18"/>
  <c r="C18"/>
  <c r="B18"/>
  <c r="A18"/>
  <c r="E16"/>
  <c r="C16"/>
  <c r="B16"/>
  <c r="A16"/>
  <c r="E15"/>
  <c r="C15"/>
  <c r="B15"/>
  <c r="A15"/>
  <c r="E14"/>
  <c r="C14"/>
  <c r="B14"/>
  <c r="A14"/>
  <c r="E13"/>
  <c r="C13"/>
  <c r="B13"/>
  <c r="A13"/>
  <c r="E12"/>
  <c r="C12"/>
  <c r="B12"/>
  <c r="A12"/>
  <c r="E11"/>
  <c r="C11"/>
  <c r="B11"/>
  <c r="A11"/>
  <c r="E9"/>
  <c r="C9"/>
  <c r="B9"/>
  <c r="A9"/>
  <c r="E8"/>
  <c r="C8"/>
  <c r="B8"/>
  <c r="A8"/>
  <c r="C7"/>
  <c r="B7"/>
  <c r="A7"/>
  <c r="C6"/>
  <c r="B6"/>
  <c r="A6"/>
  <c r="C4"/>
  <c r="B4"/>
  <c r="A4"/>
  <c r="F78"/>
  <c r="F79"/>
  <c r="F80"/>
  <c r="F81"/>
  <c r="F84"/>
  <c r="F85"/>
  <c r="F88" s="1"/>
  <c r="F86"/>
  <c r="F87"/>
  <c r="A18" i="14"/>
  <c r="A9"/>
  <c r="A15"/>
  <c r="A13"/>
  <c r="A11"/>
  <c r="A7"/>
  <c r="A6"/>
  <c r="A5"/>
  <c r="A4"/>
  <c r="A3"/>
  <c r="A2"/>
  <c r="J13" i="13"/>
  <c r="I13"/>
  <c r="G13"/>
  <c r="B13"/>
  <c r="A13"/>
  <c r="J12"/>
  <c r="I12"/>
  <c r="G12"/>
  <c r="B12"/>
  <c r="A12"/>
  <c r="J11"/>
  <c r="I11"/>
  <c r="G11"/>
  <c r="B11"/>
  <c r="A11"/>
  <c r="J10"/>
  <c r="I10"/>
  <c r="G10"/>
  <c r="B10"/>
  <c r="A10"/>
  <c r="J9"/>
  <c r="I9"/>
  <c r="G9"/>
  <c r="B9"/>
  <c r="A9"/>
  <c r="J8"/>
  <c r="I8"/>
  <c r="G8"/>
  <c r="B8"/>
  <c r="A8"/>
  <c r="J7"/>
  <c r="I7"/>
  <c r="G7"/>
  <c r="B7"/>
  <c r="A7"/>
  <c r="J6"/>
  <c r="I6"/>
  <c r="G6"/>
  <c r="B6"/>
  <c r="A6"/>
  <c r="J5"/>
  <c r="I5"/>
  <c r="G5"/>
  <c r="B5"/>
  <c r="A5"/>
  <c r="J4"/>
  <c r="I4"/>
  <c r="G4"/>
  <c r="B4"/>
  <c r="A4"/>
  <c r="J3"/>
  <c r="I3"/>
  <c r="G3"/>
  <c r="B3"/>
  <c r="A3"/>
  <c r="B8" i="8"/>
  <c r="C12" s="1"/>
  <c r="B7"/>
  <c r="D12" s="1"/>
  <c r="B6"/>
  <c r="E12" s="1"/>
  <c r="B5"/>
  <c r="F12" s="1"/>
  <c r="A8"/>
  <c r="C13" s="1"/>
  <c r="A7"/>
  <c r="D13" s="1"/>
  <c r="A6"/>
  <c r="E13" s="1"/>
  <c r="A5"/>
  <c r="F13" s="1"/>
  <c r="K8"/>
  <c r="J8"/>
  <c r="H8"/>
  <c r="F8"/>
  <c r="C8"/>
  <c r="K7"/>
  <c r="J7"/>
  <c r="H7"/>
  <c r="F7"/>
  <c r="C7"/>
  <c r="K6"/>
  <c r="J6"/>
  <c r="H6"/>
  <c r="F6"/>
  <c r="C6"/>
  <c r="K5"/>
  <c r="J5"/>
  <c r="H5"/>
  <c r="F5"/>
  <c r="C5"/>
  <c r="K4"/>
  <c r="J4"/>
  <c r="H4"/>
  <c r="B4"/>
  <c r="B14" s="1"/>
  <c r="A4"/>
  <c r="A17"/>
  <c r="A16"/>
  <c r="A15"/>
  <c r="A14"/>
  <c r="J4" i="12"/>
  <c r="H4"/>
  <c r="B4"/>
  <c r="A4"/>
  <c r="B5" i="6"/>
  <c r="K17" s="1"/>
  <c r="A5"/>
  <c r="K18" s="1"/>
  <c r="B6"/>
  <c r="J17" s="1"/>
  <c r="B7"/>
  <c r="I17" s="1"/>
  <c r="B8"/>
  <c r="H17" s="1"/>
  <c r="A6"/>
  <c r="J18" s="1"/>
  <c r="A7"/>
  <c r="I18" s="1"/>
  <c r="A8"/>
  <c r="H18" s="1"/>
  <c r="B12"/>
  <c r="B27" s="1"/>
  <c r="B11"/>
  <c r="B26" s="1"/>
  <c r="B10"/>
  <c r="B25" s="1"/>
  <c r="B9"/>
  <c r="B24" s="1"/>
  <c r="B23"/>
  <c r="A12"/>
  <c r="A27" s="1"/>
  <c r="A11"/>
  <c r="A26" s="1"/>
  <c r="A10"/>
  <c r="A25" s="1"/>
  <c r="A9"/>
  <c r="A24" s="1"/>
  <c r="A23"/>
  <c r="K13"/>
  <c r="J13"/>
  <c r="H13"/>
  <c r="B13"/>
  <c r="C17" s="1"/>
  <c r="A13"/>
  <c r="C18" s="1"/>
  <c r="K12"/>
  <c r="J12"/>
  <c r="H12"/>
  <c r="K11"/>
  <c r="J11"/>
  <c r="H11"/>
  <c r="K10"/>
  <c r="J10"/>
  <c r="H10"/>
  <c r="K9"/>
  <c r="J9"/>
  <c r="H9"/>
  <c r="J8"/>
  <c r="H8"/>
  <c r="K7"/>
  <c r="J7"/>
  <c r="H7"/>
  <c r="K6"/>
  <c r="J6"/>
  <c r="H6"/>
  <c r="F6"/>
  <c r="C6"/>
  <c r="K5"/>
  <c r="J5"/>
  <c r="H5"/>
  <c r="F5"/>
  <c r="C5"/>
  <c r="K4"/>
  <c r="J4"/>
  <c r="H4"/>
  <c r="F4"/>
  <c r="C4"/>
  <c r="B4"/>
  <c r="B19" s="1"/>
  <c r="A4"/>
  <c r="A19" s="1"/>
  <c r="G17"/>
  <c r="F17"/>
  <c r="E17"/>
  <c r="D17"/>
  <c r="K9" i="7"/>
  <c r="J9"/>
  <c r="H9"/>
  <c r="B9"/>
  <c r="C13" s="1"/>
  <c r="A9"/>
  <c r="K8"/>
  <c r="J8"/>
  <c r="H8"/>
  <c r="B8"/>
  <c r="D13" s="1"/>
  <c r="A8"/>
  <c r="K7"/>
  <c r="J7"/>
  <c r="H7"/>
  <c r="B7"/>
  <c r="E13" s="1"/>
  <c r="A7"/>
  <c r="K6"/>
  <c r="J6"/>
  <c r="H6"/>
  <c r="B6"/>
  <c r="B17" s="1"/>
  <c r="A6"/>
  <c r="K5"/>
  <c r="J5"/>
  <c r="H5"/>
  <c r="F5"/>
  <c r="C5"/>
  <c r="B5"/>
  <c r="G13" s="1"/>
  <c r="A5"/>
  <c r="A16" s="1"/>
  <c r="K4"/>
  <c r="J4"/>
  <c r="H4"/>
  <c r="F4"/>
  <c r="C4"/>
  <c r="B4"/>
  <c r="A4"/>
  <c r="B19"/>
  <c r="A19"/>
  <c r="A18"/>
  <c r="A17"/>
  <c r="B15"/>
  <c r="A15"/>
  <c r="G14"/>
  <c r="F14"/>
  <c r="E14"/>
  <c r="D14"/>
  <c r="C14"/>
  <c r="B5" i="10"/>
  <c r="G13" s="1"/>
  <c r="B6"/>
  <c r="F13" s="1"/>
  <c r="B7"/>
  <c r="E13" s="1"/>
  <c r="B8"/>
  <c r="D13" s="1"/>
  <c r="B9"/>
  <c r="C13" s="1"/>
  <c r="B19"/>
  <c r="B4"/>
  <c r="B15" s="1"/>
  <c r="A5"/>
  <c r="G14" s="1"/>
  <c r="A6"/>
  <c r="F14" s="1"/>
  <c r="A7"/>
  <c r="E14" s="1"/>
  <c r="A8"/>
  <c r="D14" s="1"/>
  <c r="A9"/>
  <c r="C14" s="1"/>
  <c r="A19"/>
  <c r="A4"/>
  <c r="A15" s="1"/>
  <c r="K9"/>
  <c r="J9"/>
  <c r="H9"/>
  <c r="K8"/>
  <c r="J8"/>
  <c r="H8"/>
  <c r="K7"/>
  <c r="J7"/>
  <c r="H7"/>
  <c r="K6"/>
  <c r="J6"/>
  <c r="H6"/>
  <c r="K5"/>
  <c r="J5"/>
  <c r="H5"/>
  <c r="F5"/>
  <c r="C5"/>
  <c r="K4"/>
  <c r="J4"/>
  <c r="H4"/>
  <c r="F4"/>
  <c r="C4"/>
  <c r="M4" i="9"/>
  <c r="M5"/>
  <c r="M6"/>
  <c r="M7"/>
  <c r="K7"/>
  <c r="J7"/>
  <c r="H7"/>
  <c r="B7"/>
  <c r="A7"/>
  <c r="K6"/>
  <c r="J6"/>
  <c r="H6"/>
  <c r="F6"/>
  <c r="C6"/>
  <c r="B6"/>
  <c r="A6"/>
  <c r="J5"/>
  <c r="H5"/>
  <c r="B5"/>
  <c r="A5"/>
  <c r="J4"/>
  <c r="H4"/>
  <c r="B4"/>
  <c r="A4"/>
  <c r="N70" i="5"/>
  <c r="H36" i="15" s="1"/>
  <c r="O70" i="5"/>
  <c r="P72"/>
  <c r="J38" i="15" s="1"/>
  <c r="O72" i="5"/>
  <c r="I38" i="15" s="1"/>
  <c r="N72" i="5"/>
  <c r="H38" i="15" s="1"/>
  <c r="I70" i="5"/>
  <c r="F36" i="15" s="1"/>
  <c r="I71" i="5"/>
  <c r="F37" i="15" s="1"/>
  <c r="I72" i="5"/>
  <c r="F38" i="15" s="1"/>
  <c r="I73" i="5"/>
  <c r="F39" i="15" s="1"/>
  <c r="I74" i="5"/>
  <c r="F40" i="15" s="1"/>
  <c r="I57" i="5"/>
  <c r="F25" i="15" s="1"/>
  <c r="I58" i="5"/>
  <c r="M5" i="6" s="1"/>
  <c r="I59" i="5"/>
  <c r="F27" i="15" s="1"/>
  <c r="I60" i="5"/>
  <c r="M7" i="6" s="1"/>
  <c r="E29" i="15"/>
  <c r="I62" i="5"/>
  <c r="M9" i="6" s="1"/>
  <c r="I63" i="5"/>
  <c r="F31" i="15" s="1"/>
  <c r="I64" i="5"/>
  <c r="M11" i="6" s="1"/>
  <c r="I65" i="5"/>
  <c r="F33" i="15" s="1"/>
  <c r="I66" i="5"/>
  <c r="M13" i="6" s="1"/>
  <c r="I31" i="5"/>
  <c r="F18" i="15" s="1"/>
  <c r="I33" i="5"/>
  <c r="I34"/>
  <c r="F20" i="15" s="1"/>
  <c r="I35" i="5"/>
  <c r="F21" i="15" s="1"/>
  <c r="I36" i="5"/>
  <c r="F22" i="15" s="1"/>
  <c r="F23"/>
  <c r="I22" i="5"/>
  <c r="F11" i="15" s="1"/>
  <c r="I23" i="5"/>
  <c r="M5" i="10" s="1"/>
  <c r="I24" i="5"/>
  <c r="F13" i="15" s="1"/>
  <c r="I25" i="5"/>
  <c r="M7" i="10" s="1"/>
  <c r="I26" i="5"/>
  <c r="F15" i="15" s="1"/>
  <c r="I27" i="5"/>
  <c r="M9" i="10" s="1"/>
  <c r="I28" i="5"/>
  <c r="B4" i="14" s="1"/>
  <c r="E6" i="15"/>
  <c r="I15" i="5"/>
  <c r="F6" i="15" s="1"/>
  <c r="E7"/>
  <c r="I16" i="5"/>
  <c r="F7" i="15" s="1"/>
  <c r="I17" i="5"/>
  <c r="F8" i="15" s="1"/>
  <c r="I18" i="5"/>
  <c r="F9" i="15" s="1"/>
  <c r="E4"/>
  <c r="I80" i="5"/>
  <c r="L3" i="13" s="1"/>
  <c r="I81" i="5"/>
  <c r="N81" s="1"/>
  <c r="I82"/>
  <c r="L5" i="13" s="1"/>
  <c r="I83" i="5"/>
  <c r="L6" i="13" s="1"/>
  <c r="I84" i="5"/>
  <c r="L7" i="13" s="1"/>
  <c r="I85" i="5"/>
  <c r="L8" i="13" s="1"/>
  <c r="I86" i="5"/>
  <c r="L9" i="13" s="1"/>
  <c r="I87" i="5"/>
  <c r="L10" i="13" s="1"/>
  <c r="L11"/>
  <c r="N89" i="5"/>
  <c r="L13" i="13"/>
  <c r="P23" i="5"/>
  <c r="J12" i="15" s="1"/>
  <c r="P25" i="5"/>
  <c r="J14" i="15" s="1"/>
  <c r="P27" i="5"/>
  <c r="J16" i="15" s="1"/>
  <c r="P33" i="5"/>
  <c r="P35"/>
  <c r="J21" i="15" s="1"/>
  <c r="P37" i="5"/>
  <c r="J23" i="15" s="1"/>
  <c r="P73" i="5"/>
  <c r="P74"/>
  <c r="J40" i="15" s="1"/>
  <c r="P80" i="5"/>
  <c r="P82"/>
  <c r="P84"/>
  <c r="P86"/>
  <c r="P88"/>
  <c r="P90"/>
  <c r="O12"/>
  <c r="O15"/>
  <c r="O16"/>
  <c r="I7" i="15" s="1"/>
  <c r="O59" i="5"/>
  <c r="I27" i="15" s="1"/>
  <c r="O62" i="5"/>
  <c r="I30" i="15" s="1"/>
  <c r="O63" i="5"/>
  <c r="I31" i="15" s="1"/>
  <c r="O64" i="5"/>
  <c r="I32" i="15" s="1"/>
  <c r="O65" i="5"/>
  <c r="I33" i="15" s="1"/>
  <c r="O66" i="5"/>
  <c r="I34" i="15" s="1"/>
  <c r="O71" i="5"/>
  <c r="I37" i="15" s="1"/>
  <c r="O73" i="5"/>
  <c r="I39" i="15" s="1"/>
  <c r="O74" i="5"/>
  <c r="I40" i="15" s="1"/>
  <c r="O80" i="5"/>
  <c r="O82"/>
  <c r="O84"/>
  <c r="O86"/>
  <c r="O88"/>
  <c r="O90"/>
  <c r="N12"/>
  <c r="N15"/>
  <c r="H6" i="15" s="1"/>
  <c r="N16" i="5"/>
  <c r="H7" i="15" s="1"/>
  <c r="N17" i="5"/>
  <c r="H8" i="15" s="1"/>
  <c r="N71" i="5"/>
  <c r="H37" i="15" s="1"/>
  <c r="N73" i="5"/>
  <c r="H39" i="15" s="1"/>
  <c r="N74" i="5"/>
  <c r="H40" i="15" s="1"/>
  <c r="N82" i="5"/>
  <c r="N83"/>
  <c r="N85"/>
  <c r="N86"/>
  <c r="N87"/>
  <c r="I128"/>
  <c r="I129"/>
  <c r="I130"/>
  <c r="I134"/>
  <c r="I135"/>
  <c r="I136"/>
  <c r="I137"/>
  <c r="E128"/>
  <c r="D128"/>
  <c r="E134"/>
  <c r="D134"/>
  <c r="E130"/>
  <c r="D130"/>
  <c r="F8" i="10"/>
  <c r="C8"/>
  <c r="C9"/>
  <c r="F9"/>
  <c r="F7"/>
  <c r="C7"/>
  <c r="F8" i="6"/>
  <c r="C8"/>
  <c r="F4" i="8"/>
  <c r="C4"/>
  <c r="F11" i="6"/>
  <c r="C11"/>
  <c r="C13"/>
  <c r="F13"/>
  <c r="F9" i="7"/>
  <c r="C9"/>
  <c r="F7"/>
  <c r="C7"/>
  <c r="F6" i="10"/>
  <c r="C6"/>
  <c r="F7" i="9"/>
  <c r="C7"/>
  <c r="C5"/>
  <c r="F5"/>
  <c r="F4"/>
  <c r="C4"/>
  <c r="A17" i="10" l="1"/>
  <c r="B17"/>
  <c r="D18" i="6"/>
  <c r="A21"/>
  <c r="B15" i="8"/>
  <c r="B16"/>
  <c r="B17"/>
  <c r="I138" i="5"/>
  <c r="N18"/>
  <c r="H9" i="15" s="1"/>
  <c r="O57" i="5"/>
  <c r="I25" i="15" s="1"/>
  <c r="P26" i="5"/>
  <c r="J15" i="15" s="1"/>
  <c r="P24" i="5"/>
  <c r="J13" i="15" s="1"/>
  <c r="P22" i="5"/>
  <c r="J11" i="15" s="1"/>
  <c r="F13" i="7"/>
  <c r="O91" i="5"/>
  <c r="I44" i="15" s="1"/>
  <c r="P91" i="5"/>
  <c r="J44" i="15" s="1"/>
  <c r="P28" i="5"/>
  <c r="O75"/>
  <c r="K4" i="9"/>
  <c r="I131" i="5"/>
  <c r="P36"/>
  <c r="J22" i="15" s="1"/>
  <c r="P34" i="5"/>
  <c r="J20" i="15" s="1"/>
  <c r="P31" i="5"/>
  <c r="J18" i="15" s="1"/>
  <c r="I91" i="5"/>
  <c r="F44" i="15" s="1"/>
  <c r="I41" i="5"/>
  <c r="B5" i="14" s="1"/>
  <c r="I61" i="5"/>
  <c r="I67" s="1"/>
  <c r="B6" i="14" s="1"/>
  <c r="I75" i="5"/>
  <c r="M8" i="9"/>
  <c r="M9" s="1"/>
  <c r="M10" s="1"/>
  <c r="A16" i="10"/>
  <c r="A18"/>
  <c r="B16"/>
  <c r="B18"/>
  <c r="F18" i="6"/>
  <c r="B21"/>
  <c r="B16" i="7"/>
  <c r="B18"/>
  <c r="E18" i="6"/>
  <c r="G18"/>
  <c r="A20"/>
  <c r="A22"/>
  <c r="B20"/>
  <c r="B22"/>
  <c r="N91" i="5"/>
  <c r="H42" i="15"/>
  <c r="S28" i="5"/>
  <c r="N75"/>
  <c r="S13" s="1"/>
  <c r="S22"/>
  <c r="S31"/>
  <c r="P75"/>
  <c r="M4" i="7"/>
  <c r="M5"/>
  <c r="M6"/>
  <c r="M7"/>
  <c r="M8"/>
  <c r="M9"/>
  <c r="K8" i="6"/>
  <c r="M7" i="8"/>
  <c r="M5"/>
  <c r="L4" i="13"/>
  <c r="L12"/>
  <c r="B7" i="14"/>
  <c r="J39" i="15"/>
  <c r="J19"/>
  <c r="I36"/>
  <c r="I6"/>
  <c r="F34"/>
  <c r="F32"/>
  <c r="F30"/>
  <c r="F28"/>
  <c r="F26"/>
  <c r="F19"/>
  <c r="F16"/>
  <c r="F14"/>
  <c r="F12"/>
  <c r="N19" i="5"/>
  <c r="S12" s="1"/>
  <c r="O60"/>
  <c r="I28" i="15" s="1"/>
  <c r="O58" i="5"/>
  <c r="O19"/>
  <c r="S20" s="1"/>
  <c r="I11"/>
  <c r="I19"/>
  <c r="B3" i="14" s="1"/>
  <c r="S23" i="5"/>
  <c r="K5" i="9"/>
  <c r="M4" i="10"/>
  <c r="M6"/>
  <c r="M8"/>
  <c r="M4" i="6"/>
  <c r="M6"/>
  <c r="M8"/>
  <c r="M10"/>
  <c r="M12"/>
  <c r="K4" i="12"/>
  <c r="M8" i="8"/>
  <c r="M6"/>
  <c r="M4"/>
  <c r="J42" i="15" l="1"/>
  <c r="J43" s="1"/>
  <c r="B13" i="14"/>
  <c r="P41" i="5"/>
  <c r="S29" s="1"/>
  <c r="F29" i="15"/>
  <c r="O61" i="5"/>
  <c r="I29" i="15" s="1"/>
  <c r="M10" i="10"/>
  <c r="L14" i="13"/>
  <c r="L15" s="1"/>
  <c r="L16" s="1"/>
  <c r="M9" i="8"/>
  <c r="M14" i="6"/>
  <c r="S30" i="5"/>
  <c r="M11" i="10"/>
  <c r="M12" s="1"/>
  <c r="F4" i="15"/>
  <c r="F42" s="1"/>
  <c r="M4" i="12"/>
  <c r="M5" s="1"/>
  <c r="I12" i="5"/>
  <c r="B2" i="14" s="1"/>
  <c r="B9" s="1"/>
  <c r="I26" i="15"/>
  <c r="O67" i="5"/>
  <c r="S21" s="1"/>
  <c r="H43" i="15"/>
  <c r="H75"/>
  <c r="S14" i="5"/>
  <c r="H44" i="15"/>
  <c r="M10" i="7"/>
  <c r="I42" i="15" l="1"/>
  <c r="I75" s="1"/>
  <c r="J75"/>
  <c r="P77" i="5"/>
  <c r="P78" s="1"/>
  <c r="M11" i="7"/>
  <c r="M12" s="1"/>
  <c r="F43" i="15"/>
  <c r="F75"/>
  <c r="F90"/>
  <c r="F91" s="1"/>
  <c r="M15" i="6"/>
  <c r="M16" s="1"/>
  <c r="O125" i="5"/>
  <c r="N125"/>
  <c r="I43" i="15"/>
  <c r="M6" i="12"/>
  <c r="M7" s="1"/>
  <c r="M10" i="8"/>
  <c r="M11" s="1"/>
  <c r="I77" i="5"/>
  <c r="P125" l="1"/>
  <c r="P93"/>
  <c r="I93"/>
  <c r="B11" i="14" s="1"/>
  <c r="I125" i="5"/>
  <c r="I97"/>
  <c r="I140"/>
  <c r="I141" s="1"/>
  <c r="F47" i="15" l="1"/>
  <c r="B18" i="14"/>
  <c r="I95" i="5"/>
  <c r="F45" i="15" l="1"/>
  <c r="B15" i="14"/>
  <c r="I45" i="15" l="1"/>
  <c r="O97" i="5"/>
  <c r="I47" i="15" s="1"/>
  <c r="S25" i="5"/>
  <c r="S34"/>
  <c r="P97"/>
  <c r="J47" i="15" s="1"/>
  <c r="J45"/>
  <c r="N97" i="5"/>
  <c r="H45" i="15"/>
  <c r="S16" i="5"/>
  <c r="L97" l="1"/>
  <c r="H47" i="15"/>
</calcChain>
</file>

<file path=xl/sharedStrings.xml><?xml version="1.0" encoding="utf-8"?>
<sst xmlns="http://schemas.openxmlformats.org/spreadsheetml/2006/main" count="437" uniqueCount="178">
  <si>
    <t>Records and Storage</t>
  </si>
  <si>
    <t>Storage</t>
  </si>
  <si>
    <t>Copy</t>
  </si>
  <si>
    <t>Student Space</t>
  </si>
  <si>
    <t>Ancillary Functions</t>
  </si>
  <si>
    <t>Student Svcs Copier, Printer, Area</t>
  </si>
  <si>
    <t>@</t>
  </si>
  <si>
    <t>Director Office</t>
  </si>
  <si>
    <t>Staff Office (Advisors, Financial Aid)</t>
  </si>
  <si>
    <t>Conference Room - Medium</t>
  </si>
  <si>
    <t>Conference - Extra Large</t>
  </si>
  <si>
    <t>Occup</t>
  </si>
  <si>
    <t>Project Manager Office</t>
  </si>
  <si>
    <t>Lvl 1</t>
  </si>
  <si>
    <t>Lvl 2</t>
  </si>
  <si>
    <t>Lvl 3</t>
  </si>
  <si>
    <t>Primary Adjacency</t>
  </si>
  <si>
    <t>Secondary Adjacency</t>
  </si>
  <si>
    <t>Minor or No Adjacency</t>
  </si>
  <si>
    <t>Janitor Closet</t>
  </si>
  <si>
    <t>Janitor Supply Room</t>
  </si>
  <si>
    <t>Building Storage Room</t>
  </si>
  <si>
    <t>IT IDF</t>
  </si>
  <si>
    <t>IT MDF</t>
  </si>
  <si>
    <t>Departmental Circulation @ 15% of ASF</t>
  </si>
  <si>
    <t>C-1</t>
  </si>
  <si>
    <t>C-2</t>
  </si>
  <si>
    <t>C-3</t>
  </si>
  <si>
    <t>C-4</t>
  </si>
  <si>
    <t>Reception &amp; Waiting</t>
  </si>
  <si>
    <t>A-1</t>
  </si>
  <si>
    <t>A-2</t>
  </si>
  <si>
    <t>A-3</t>
  </si>
  <si>
    <t>A-4</t>
  </si>
  <si>
    <t>A-5</t>
  </si>
  <si>
    <t>Clinical Office</t>
  </si>
  <si>
    <t>Public Space</t>
  </si>
  <si>
    <t>Room</t>
  </si>
  <si>
    <t>Code</t>
  </si>
  <si>
    <t>Program Name</t>
  </si>
  <si>
    <t>Space Type</t>
  </si>
  <si>
    <t>Quan.</t>
  </si>
  <si>
    <t>Total</t>
  </si>
  <si>
    <t>ASF</t>
  </si>
  <si>
    <t>Comments</t>
  </si>
  <si>
    <t xml:space="preserve">  Subtotal - Public Space</t>
  </si>
  <si>
    <t xml:space="preserve">  Subtotal - Classroom</t>
  </si>
  <si>
    <t xml:space="preserve">  Subtotal - Wolff Ctr</t>
  </si>
  <si>
    <t xml:space="preserve">  Subtotal - Ancillary</t>
  </si>
  <si>
    <t>Breakout Room</t>
  </si>
  <si>
    <t>Classroom (60 seats, flat)</t>
  </si>
  <si>
    <t>Classroom (80 seats, tiered)</t>
  </si>
  <si>
    <t>Classroom (52 seats, tiered)</t>
  </si>
  <si>
    <t>EMBA Student Lobby/Lounge</t>
  </si>
  <si>
    <t>EMBA Student Lobby/Café</t>
  </si>
  <si>
    <t>Staff Break Room</t>
  </si>
  <si>
    <t>Classroom (60 seats, tiered)</t>
  </si>
  <si>
    <t>W-10</t>
  </si>
  <si>
    <t>Seminar Room (40 seats, flat)</t>
  </si>
  <si>
    <t>Wolff Ctr for Entrepreneurship</t>
  </si>
  <si>
    <t>W-01</t>
  </si>
  <si>
    <t>W-02</t>
  </si>
  <si>
    <t>W-03</t>
  </si>
  <si>
    <t>W-04</t>
  </si>
  <si>
    <t>W-05</t>
  </si>
  <si>
    <t>W-06</t>
  </si>
  <si>
    <t>W-07</t>
  </si>
  <si>
    <t>W-08</t>
  </si>
  <si>
    <t>W-09</t>
  </si>
  <si>
    <t>Classroom</t>
  </si>
  <si>
    <t>Student Organizations Office</t>
  </si>
  <si>
    <t>Student Org. Mtg Rm</t>
  </si>
  <si>
    <t>Copy/print Area</t>
  </si>
  <si>
    <t>Staff Office</t>
  </si>
  <si>
    <t>Level 1:</t>
  </si>
  <si>
    <t xml:space="preserve">  Classroom</t>
  </si>
  <si>
    <t xml:space="preserve">  EMBA Student Suite</t>
  </si>
  <si>
    <t xml:space="preserve">  Wolff Center for Entrepreneurship</t>
  </si>
  <si>
    <t>Level 2:</t>
  </si>
  <si>
    <t xml:space="preserve">  Public: Lobby</t>
  </si>
  <si>
    <t>Level 3:</t>
  </si>
  <si>
    <t xml:space="preserve">  EMBA Administration Suite</t>
  </si>
  <si>
    <t>ASF/</t>
  </si>
  <si>
    <t>each</t>
  </si>
  <si>
    <t>SF/</t>
  </si>
  <si>
    <t>occup</t>
  </si>
  <si>
    <t>AG-1</t>
  </si>
  <si>
    <t>AG-2</t>
  </si>
  <si>
    <t>AL-1</t>
  </si>
  <si>
    <t>AL-2</t>
  </si>
  <si>
    <t>AL-3</t>
  </si>
  <si>
    <t>AL-4</t>
  </si>
  <si>
    <t>Reading Room / Convocation</t>
  </si>
  <si>
    <t xml:space="preserve">  Subtotal -"Ad" Great Hall</t>
  </si>
  <si>
    <t>"Ad" Great Hall</t>
  </si>
  <si>
    <t>"Ad" Leadership Center</t>
  </si>
  <si>
    <t>Meeting / Dining for 100</t>
  </si>
  <si>
    <t>Kitchen / Preparation</t>
  </si>
  <si>
    <t>Alumni Reception / Faculty Lounge</t>
  </si>
  <si>
    <t>Meeting / Conference</t>
  </si>
  <si>
    <t xml:space="preserve">  Subtotal -"Ad" Leadership Center</t>
  </si>
  <si>
    <t>Food Service ("Starbucks") - Serving</t>
  </si>
  <si>
    <t>Food Service ("Starbucks") - Seating</t>
  </si>
  <si>
    <t>AG-3</t>
  </si>
  <si>
    <r>
      <t xml:space="preserve">Total GSF - 87,000 SF Program </t>
    </r>
    <r>
      <rPr>
        <sz val="10"/>
        <color indexed="8"/>
        <rFont val="Arial"/>
        <family val="2"/>
      </rPr>
      <t>(@ 65% min. efficiency)</t>
    </r>
  </si>
  <si>
    <t>Total ASF - 103,000 SF Program</t>
  </si>
  <si>
    <r>
      <t xml:space="preserve">Total GSF - 103,000 SF Program </t>
    </r>
    <r>
      <rPr>
        <sz val="10"/>
        <color indexed="8"/>
        <rFont val="Arial"/>
        <family val="2"/>
      </rPr>
      <t>(@ 65% min. efficiency)</t>
    </r>
  </si>
  <si>
    <t>Identified Building Support</t>
  </si>
  <si>
    <t>Loading Dock</t>
  </si>
  <si>
    <t>A/V &amp; Security Area (may be part of IDF)</t>
  </si>
  <si>
    <t>Main Electrical Room</t>
  </si>
  <si>
    <t>Floor Electrical Room</t>
  </si>
  <si>
    <t>Main Mechanical Room</t>
  </si>
  <si>
    <t>Floor Mechanical Room</t>
  </si>
  <si>
    <t xml:space="preserve">  Subtotal - Identified Building Support</t>
  </si>
  <si>
    <t>BS-01</t>
  </si>
  <si>
    <t>BS-02</t>
  </si>
  <si>
    <t>BS-03</t>
  </si>
  <si>
    <t>BS-04</t>
  </si>
  <si>
    <t>BS-05</t>
  </si>
  <si>
    <t>BS-06</t>
  </si>
  <si>
    <t>BS-07</t>
  </si>
  <si>
    <t>BS-08</t>
  </si>
  <si>
    <t>BS-09</t>
  </si>
  <si>
    <t>BS-10</t>
  </si>
  <si>
    <t>BS-11</t>
  </si>
  <si>
    <t>BS-12</t>
  </si>
  <si>
    <t>TOTAL ASSIGNABLE SQUARE FEET</t>
  </si>
  <si>
    <r>
      <t>BUILDING GROSS SQUARE FEET</t>
    </r>
    <r>
      <rPr>
        <sz val="10"/>
        <color indexed="8"/>
        <rFont val="Arial"/>
        <family val="2"/>
      </rPr>
      <t xml:space="preserve"> (@ 65% min. efficiency)</t>
    </r>
  </si>
  <si>
    <t>Subtotal - Identified Building Support:</t>
  </si>
  <si>
    <t>Note (1): The Space Program accounts for double-height spaces at 150% of intended floor area (as indicated in the vertical stacking columns).</t>
  </si>
  <si>
    <t>Note (2): Stacking ASF Total of 57,540 SF exceeds Space Program because it reflects the volumetric space occupied by the double-height program elements.</t>
  </si>
  <si>
    <t>Note (3): Stacking Dept. Circulation Total exceeds Space Program, because it's based on the Stacking ASF Total.</t>
  </si>
  <si>
    <t>Note (4): Stacking Other Building Support has been reduced so that Space Program Building Gross ties to stacking Building Gross.</t>
  </si>
  <si>
    <t>Lobby</t>
  </si>
  <si>
    <t xml:space="preserve">  Ancillary</t>
  </si>
  <si>
    <r>
      <t>Floor Summary</t>
    </r>
    <r>
      <rPr>
        <sz val="10"/>
        <rFont val="Arial"/>
        <family val="2"/>
      </rPr>
      <t xml:space="preserve"> (incl. 15% dept. circulation)</t>
    </r>
  </si>
  <si>
    <t xml:space="preserve">  Identified Building Support</t>
  </si>
  <si>
    <t xml:space="preserve">  Other Building Support</t>
  </si>
  <si>
    <t>Floor GSF:</t>
  </si>
  <si>
    <t>Vertical Stacking - 87,000 SF Program</t>
  </si>
  <si>
    <t>Occ.</t>
  </si>
  <si>
    <t>Qty.</t>
  </si>
  <si>
    <t>Each</t>
  </si>
  <si>
    <t>CLASSROOM</t>
  </si>
  <si>
    <t>Subtotal</t>
  </si>
  <si>
    <t>Dept. Circulation (15%)</t>
  </si>
  <si>
    <t>Total Sq. Ft.</t>
  </si>
  <si>
    <t>EMBA STUDENT SUITE</t>
  </si>
  <si>
    <t>EMBA ADMINISTRATION SUITE</t>
  </si>
  <si>
    <t>WOLFF CTR FOR ENTREPRENEURSHIP</t>
  </si>
  <si>
    <t>PUBLIC SPACE</t>
  </si>
  <si>
    <t>ADJACENCIES</t>
  </si>
  <si>
    <t>ANCILLARY</t>
  </si>
  <si>
    <t>Dept. Circulation (0%)</t>
  </si>
  <si>
    <t>Department/Area</t>
  </si>
  <si>
    <t>Sq. Ft.</t>
  </si>
  <si>
    <t>Vertical Stacking</t>
  </si>
  <si>
    <t>Other Building Support (primary vertical &amp; horiz circ., toilets, envelope)</t>
  </si>
  <si>
    <r>
      <t xml:space="preserve">Total GSF - 87,000 SF Program </t>
    </r>
    <r>
      <rPr>
        <sz val="9"/>
        <color indexed="8"/>
        <rFont val="Arial"/>
        <family val="2"/>
      </rPr>
      <t>(@ 65% min. efficiency)</t>
    </r>
  </si>
  <si>
    <r>
      <t xml:space="preserve">Total GSF - 103,000 SF Program </t>
    </r>
    <r>
      <rPr>
        <sz val="9"/>
        <color indexed="8"/>
        <rFont val="Arial"/>
        <family val="2"/>
      </rPr>
      <t>(@ 65% min. efficiency)</t>
    </r>
  </si>
  <si>
    <t>Internal Circulation (%):</t>
  </si>
  <si>
    <t>Grad Student Office Suite</t>
  </si>
  <si>
    <t>Dean's Suite &amp; Administration Suite</t>
  </si>
  <si>
    <t>Admin Office/workstation</t>
  </si>
  <si>
    <t xml:space="preserve">  Subtotal - Grad Student Suite</t>
  </si>
  <si>
    <t xml:space="preserve">  Subtotal - Administration</t>
  </si>
  <si>
    <t>Dispensing Labs</t>
  </si>
  <si>
    <t>Lab</t>
  </si>
  <si>
    <t>Clean Room</t>
  </si>
  <si>
    <t>Supply Room</t>
  </si>
  <si>
    <t>Offices</t>
  </si>
  <si>
    <t xml:space="preserve">Copy </t>
  </si>
  <si>
    <t>U N I V E R S I T Y of</t>
  </si>
  <si>
    <t>HOUSTON</t>
  </si>
  <si>
    <t>Facilities Planning and Construction</t>
  </si>
  <si>
    <t>Classroom (250 seats, tiered)</t>
  </si>
  <si>
    <t>Dean's Office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</si>
</sst>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u/>
      <sz val="10"/>
      <color indexed="8"/>
      <name val="Arial"/>
      <family val="2"/>
    </font>
    <font>
      <sz val="8"/>
      <name val="Calibri"/>
      <family val="2"/>
    </font>
    <font>
      <b/>
      <i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i/>
      <sz val="10"/>
      <color indexed="8"/>
      <name val="Arial"/>
      <family val="2"/>
    </font>
    <font>
      <i/>
      <sz val="10"/>
      <color indexed="10"/>
      <name val="Arial"/>
      <family val="2"/>
    </font>
    <font>
      <i/>
      <sz val="10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i/>
      <sz val="9"/>
      <color indexed="8"/>
      <name val="Arial"/>
      <family val="2"/>
    </font>
    <font>
      <i/>
      <sz val="9"/>
      <color indexed="10"/>
      <name val="Arial"/>
      <family val="2"/>
    </font>
    <font>
      <b/>
      <i/>
      <sz val="9"/>
      <color indexed="8"/>
      <name val="Arial"/>
      <family val="2"/>
    </font>
    <font>
      <b/>
      <sz val="12"/>
      <color rgb="FFCC0000"/>
      <name val="Arial"/>
      <family val="2"/>
    </font>
    <font>
      <sz val="10"/>
      <name val="Trade Gothic LT Com"/>
    </font>
    <font>
      <b/>
      <sz val="24"/>
      <color rgb="FFCC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31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Fill="1"/>
    <xf numFmtId="3" fontId="3" fillId="0" borderId="0" xfId="0" applyNumberFormat="1" applyFont="1" applyFill="1" applyBorder="1"/>
    <xf numFmtId="3" fontId="2" fillId="0" borderId="0" xfId="0" applyNumberFormat="1" applyFont="1" applyBorder="1"/>
    <xf numFmtId="3" fontId="2" fillId="0" borderId="0" xfId="0" applyNumberFormat="1" applyFont="1" applyFill="1" applyBorder="1"/>
    <xf numFmtId="3" fontId="2" fillId="0" borderId="0" xfId="0" applyNumberFormat="1" applyFont="1" applyFill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3" fontId="2" fillId="0" borderId="1" xfId="0" applyNumberFormat="1" applyFont="1" applyBorder="1"/>
    <xf numFmtId="3" fontId="2" fillId="0" borderId="2" xfId="0" applyNumberFormat="1" applyFont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3" fontId="3" fillId="0" borderId="0" xfId="0" applyNumberFormat="1" applyFont="1" applyFill="1" applyBorder="1" applyAlignment="1">
      <alignment horizontal="center"/>
    </xf>
    <xf numFmtId="3" fontId="2" fillId="2" borderId="0" xfId="0" applyNumberFormat="1" applyFont="1" applyFill="1"/>
    <xf numFmtId="0" fontId="3" fillId="0" borderId="0" xfId="0" applyFont="1" applyAlignment="1">
      <alignment horizontal="left"/>
    </xf>
    <xf numFmtId="0" fontId="7" fillId="0" borderId="0" xfId="0" applyFont="1" applyFill="1"/>
    <xf numFmtId="0" fontId="3" fillId="0" borderId="0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6" fillId="0" borderId="0" xfId="0" applyFont="1" applyBorder="1"/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/>
    <xf numFmtId="3" fontId="2" fillId="2" borderId="3" xfId="0" applyNumberFormat="1" applyFont="1" applyFill="1" applyBorder="1"/>
    <xf numFmtId="3" fontId="2" fillId="2" borderId="2" xfId="0" applyNumberFormat="1" applyFont="1" applyFill="1" applyBorder="1"/>
    <xf numFmtId="3" fontId="2" fillId="2" borderId="9" xfId="0" applyNumberFormat="1" applyFont="1" applyFill="1" applyBorder="1" applyAlignment="1">
      <alignment horizontal="right"/>
    </xf>
    <xf numFmtId="0" fontId="6" fillId="0" borderId="5" xfId="0" applyFont="1" applyBorder="1"/>
    <xf numFmtId="0" fontId="4" fillId="0" borderId="5" xfId="0" applyFont="1" applyBorder="1" applyAlignment="1">
      <alignment horizontal="center"/>
    </xf>
    <xf numFmtId="3" fontId="2" fillId="0" borderId="5" xfId="0" applyNumberFormat="1" applyFont="1" applyBorder="1"/>
    <xf numFmtId="3" fontId="2" fillId="0" borderId="11" xfId="0" applyNumberFormat="1" applyFont="1" applyBorder="1"/>
    <xf numFmtId="0" fontId="7" fillId="2" borderId="3" xfId="0" applyFont="1" applyFill="1" applyBorder="1"/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3" fontId="2" fillId="0" borderId="0" xfId="0" applyNumberFormat="1" applyFont="1" applyFill="1" applyBorder="1" applyAlignment="1">
      <alignment wrapText="1"/>
    </xf>
    <xf numFmtId="3" fontId="3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3" fontId="3" fillId="0" borderId="12" xfId="0" applyNumberFormat="1" applyFont="1" applyBorder="1"/>
    <xf numFmtId="3" fontId="3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2" fillId="0" borderId="12" xfId="0" applyNumberFormat="1" applyFont="1" applyFill="1" applyBorder="1" applyAlignment="1">
      <alignment horizontal="right"/>
    </xf>
    <xf numFmtId="3" fontId="2" fillId="0" borderId="8" xfId="0" applyNumberFormat="1" applyFont="1" applyFill="1" applyBorder="1" applyAlignment="1">
      <alignment horizontal="right"/>
    </xf>
    <xf numFmtId="3" fontId="2" fillId="0" borderId="10" xfId="0" applyNumberFormat="1" applyFont="1" applyFill="1" applyBorder="1" applyAlignment="1">
      <alignment horizontal="right"/>
    </xf>
    <xf numFmtId="3" fontId="2" fillId="0" borderId="9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3" fontId="3" fillId="0" borderId="3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left"/>
    </xf>
    <xf numFmtId="3" fontId="3" fillId="0" borderId="3" xfId="0" applyNumberFormat="1" applyFon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7" fillId="0" borderId="0" xfId="0" applyFont="1" applyFill="1" applyBorder="1"/>
    <xf numFmtId="0" fontId="2" fillId="0" borderId="3" xfId="0" applyFont="1" applyFill="1" applyBorder="1"/>
    <xf numFmtId="3" fontId="2" fillId="0" borderId="0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/>
    <xf numFmtId="3" fontId="2" fillId="0" borderId="11" xfId="0" applyNumberFormat="1" applyFont="1" applyFill="1" applyBorder="1"/>
    <xf numFmtId="3" fontId="2" fillId="0" borderId="1" xfId="0" applyNumberFormat="1" applyFont="1" applyFill="1" applyBorder="1"/>
    <xf numFmtId="3" fontId="2" fillId="0" borderId="2" xfId="0" applyNumberFormat="1" applyFont="1" applyFill="1" applyBorder="1"/>
    <xf numFmtId="3" fontId="2" fillId="0" borderId="5" xfId="0" applyNumberFormat="1" applyFont="1" applyFill="1" applyBorder="1"/>
    <xf numFmtId="3" fontId="2" fillId="0" borderId="12" xfId="0" applyNumberFormat="1" applyFont="1" applyFill="1" applyBorder="1"/>
    <xf numFmtId="0" fontId="3" fillId="0" borderId="0" xfId="0" applyFont="1" applyFill="1" applyBorder="1"/>
    <xf numFmtId="0" fontId="2" fillId="0" borderId="0" xfId="0" quotePrefix="1" applyFont="1" applyFill="1" applyBorder="1"/>
    <xf numFmtId="0" fontId="10" fillId="0" borderId="0" xfId="0" quotePrefix="1" applyFont="1" applyFill="1" applyBorder="1"/>
    <xf numFmtId="0" fontId="10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right"/>
    </xf>
    <xf numFmtId="3" fontId="3" fillId="0" borderId="12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3" fontId="2" fillId="0" borderId="0" xfId="0" quotePrefix="1" applyNumberFormat="1" applyFont="1" applyFill="1" applyBorder="1"/>
    <xf numFmtId="3" fontId="3" fillId="0" borderId="8" xfId="0" applyNumberFormat="1" applyFont="1" applyFill="1" applyBorder="1" applyAlignment="1">
      <alignment horizontal="center" wrapText="1"/>
    </xf>
    <xf numFmtId="3" fontId="2" fillId="0" borderId="10" xfId="0" applyNumberFormat="1" applyFont="1" applyFill="1" applyBorder="1" applyAlignment="1">
      <alignment wrapText="1"/>
    </xf>
    <xf numFmtId="3" fontId="2" fillId="0" borderId="9" xfId="0" applyNumberFormat="1" applyFont="1" applyFill="1" applyBorder="1" applyAlignment="1">
      <alignment wrapText="1"/>
    </xf>
    <xf numFmtId="3" fontId="9" fillId="0" borderId="0" xfId="0" applyNumberFormat="1" applyFont="1" applyFill="1" applyBorder="1" applyAlignment="1">
      <alignment wrapText="1"/>
    </xf>
    <xf numFmtId="3" fontId="2" fillId="0" borderId="8" xfId="0" applyNumberFormat="1" applyFont="1" applyFill="1" applyBorder="1" applyAlignment="1">
      <alignment wrapText="1"/>
    </xf>
    <xf numFmtId="0" fontId="2" fillId="0" borderId="9" xfId="0" applyFont="1" applyFill="1" applyBorder="1" applyAlignment="1">
      <alignment wrapText="1"/>
    </xf>
    <xf numFmtId="3" fontId="2" fillId="0" borderId="0" xfId="0" applyNumberFormat="1" applyFont="1" applyFill="1" applyBorder="1" applyAlignment="1">
      <alignment horizontal="right" wrapText="1"/>
    </xf>
    <xf numFmtId="3" fontId="3" fillId="0" borderId="13" xfId="0" applyNumberFormat="1" applyFont="1" applyFill="1" applyBorder="1"/>
    <xf numFmtId="3" fontId="2" fillId="0" borderId="14" xfId="0" applyNumberFormat="1" applyFont="1" applyFill="1" applyBorder="1" applyAlignment="1">
      <alignment horizontal="right"/>
    </xf>
    <xf numFmtId="3" fontId="2" fillId="0" borderId="11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3" fontId="2" fillId="0" borderId="2" xfId="0" applyNumberFormat="1" applyFont="1" applyFill="1" applyBorder="1" applyAlignment="1">
      <alignment horizontal="right"/>
    </xf>
    <xf numFmtId="3" fontId="11" fillId="0" borderId="0" xfId="0" applyNumberFormat="1" applyFont="1" applyFill="1" applyBorder="1" applyAlignment="1">
      <alignment horizontal="left"/>
    </xf>
    <xf numFmtId="3" fontId="1" fillId="0" borderId="0" xfId="0" applyNumberFormat="1" applyFont="1" applyFill="1" applyBorder="1" applyAlignment="1">
      <alignment horizontal="left"/>
    </xf>
    <xf numFmtId="3" fontId="2" fillId="0" borderId="4" xfId="0" applyNumberFormat="1" applyFont="1" applyFill="1" applyBorder="1" applyAlignment="1">
      <alignment horizontal="right"/>
    </xf>
    <xf numFmtId="3" fontId="2" fillId="0" borderId="7" xfId="0" applyNumberFormat="1" applyFont="1" applyFill="1" applyBorder="1" applyAlignment="1">
      <alignment horizontal="right"/>
    </xf>
    <xf numFmtId="3" fontId="3" fillId="0" borderId="15" xfId="0" applyNumberFormat="1" applyFont="1" applyFill="1" applyBorder="1" applyAlignment="1">
      <alignment horizontal="right"/>
    </xf>
    <xf numFmtId="3" fontId="2" fillId="0" borderId="15" xfId="0" applyNumberFormat="1" applyFont="1" applyFill="1" applyBorder="1" applyAlignment="1">
      <alignment horizontal="right"/>
    </xf>
    <xf numFmtId="3" fontId="2" fillId="2" borderId="15" xfId="0" applyNumberFormat="1" applyFont="1" applyFill="1" applyBorder="1" applyAlignment="1">
      <alignment horizontal="right"/>
    </xf>
    <xf numFmtId="3" fontId="2" fillId="2" borderId="12" xfId="0" applyNumberFormat="1" applyFont="1" applyFill="1" applyBorder="1" applyAlignment="1">
      <alignment horizontal="right"/>
    </xf>
    <xf numFmtId="3" fontId="2" fillId="2" borderId="6" xfId="0" applyNumberFormat="1" applyFont="1" applyFill="1" applyBorder="1" applyAlignment="1">
      <alignment horizontal="right"/>
    </xf>
    <xf numFmtId="3" fontId="2" fillId="2" borderId="2" xfId="0" applyNumberFormat="1" applyFont="1" applyFill="1" applyBorder="1" applyAlignment="1">
      <alignment horizontal="right"/>
    </xf>
    <xf numFmtId="3" fontId="2" fillId="0" borderId="3" xfId="0" applyNumberFormat="1" applyFont="1" applyFill="1" applyBorder="1"/>
    <xf numFmtId="0" fontId="2" fillId="0" borderId="7" xfId="0" applyFont="1" applyFill="1" applyBorder="1"/>
    <xf numFmtId="0" fontId="6" fillId="0" borderId="0" xfId="0" applyFont="1" applyFill="1"/>
    <xf numFmtId="3" fontId="3" fillId="0" borderId="8" xfId="0" applyNumberFormat="1" applyFont="1" applyFill="1" applyBorder="1" applyAlignment="1">
      <alignment wrapText="1"/>
    </xf>
    <xf numFmtId="3" fontId="3" fillId="0" borderId="10" xfId="0" applyNumberFormat="1" applyFont="1" applyFill="1" applyBorder="1" applyAlignment="1">
      <alignment wrapText="1"/>
    </xf>
    <xf numFmtId="3" fontId="3" fillId="0" borderId="9" xfId="0" applyNumberFormat="1" applyFont="1" applyFill="1" applyBorder="1" applyAlignment="1">
      <alignment wrapText="1"/>
    </xf>
    <xf numFmtId="3" fontId="2" fillId="2" borderId="0" xfId="0" applyNumberFormat="1" applyFont="1" applyFill="1" applyBorder="1" applyAlignment="1">
      <alignment horizontal="right"/>
    </xf>
    <xf numFmtId="3" fontId="9" fillId="0" borderId="0" xfId="0" applyNumberFormat="1" applyFont="1" applyFill="1" applyBorder="1"/>
    <xf numFmtId="3" fontId="12" fillId="0" borderId="0" xfId="0" applyNumberFormat="1" applyFont="1" applyFill="1" applyBorder="1" applyAlignment="1">
      <alignment wrapText="1"/>
    </xf>
    <xf numFmtId="3" fontId="12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left"/>
    </xf>
    <xf numFmtId="3" fontId="1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Border="1"/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14" fillId="0" borderId="0" xfId="0" applyFont="1"/>
    <xf numFmtId="0" fontId="14" fillId="0" borderId="0" xfId="0" quotePrefix="1" applyFont="1" applyAlignment="1">
      <alignment horizontal="center"/>
    </xf>
    <xf numFmtId="0" fontId="14" fillId="0" borderId="3" xfId="0" applyFont="1" applyBorder="1"/>
    <xf numFmtId="0" fontId="14" fillId="0" borderId="3" xfId="0" quotePrefix="1" applyFont="1" applyBorder="1" applyAlignment="1">
      <alignment horizontal="center"/>
    </xf>
    <xf numFmtId="0" fontId="12" fillId="0" borderId="0" xfId="0" applyFont="1" applyAlignment="1">
      <alignment horizontal="center" textRotation="90"/>
    </xf>
    <xf numFmtId="0" fontId="12" fillId="0" borderId="0" xfId="0" applyFont="1" applyBorder="1" applyAlignment="1">
      <alignment horizontal="center" textRotation="90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textRotation="90"/>
    </xf>
    <xf numFmtId="0" fontId="12" fillId="0" borderId="0" xfId="0" applyFont="1" applyBorder="1" applyAlignment="1">
      <alignment vertical="center" textRotation="90"/>
    </xf>
    <xf numFmtId="0" fontId="12" fillId="0" borderId="0" xfId="0" applyFont="1" applyBorder="1" applyAlignment="1">
      <alignment vertical="center"/>
    </xf>
    <xf numFmtId="0" fontId="12" fillId="0" borderId="13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17" xfId="0" applyFont="1" applyFill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17" xfId="0" applyFont="1" applyBorder="1" applyAlignment="1">
      <alignment horizontal="center"/>
    </xf>
    <xf numFmtId="0" fontId="7" fillId="0" borderId="0" xfId="0" applyFont="1"/>
    <xf numFmtId="0" fontId="12" fillId="3" borderId="13" xfId="0" applyFont="1" applyFill="1" applyBorder="1" applyAlignment="1">
      <alignment horizontal="center"/>
    </xf>
    <xf numFmtId="0" fontId="12" fillId="4" borderId="13" xfId="0" applyFont="1" applyFill="1" applyBorder="1" applyAlignment="1">
      <alignment horizontal="center"/>
    </xf>
    <xf numFmtId="0" fontId="12" fillId="4" borderId="13" xfId="0" quotePrefix="1" applyFont="1" applyFill="1" applyBorder="1" applyAlignment="1">
      <alignment horizontal="center"/>
    </xf>
    <xf numFmtId="0" fontId="12" fillId="4" borderId="16" xfId="0" applyFont="1" applyFill="1" applyBorder="1" applyAlignment="1">
      <alignment horizontal="center"/>
    </xf>
    <xf numFmtId="0" fontId="12" fillId="0" borderId="0" xfId="0" applyFont="1" applyAlignment="1">
      <alignment horizontal="center" vertical="center" textRotation="90"/>
    </xf>
    <xf numFmtId="0" fontId="12" fillId="0" borderId="0" xfId="0" applyFont="1" applyBorder="1" applyAlignment="1">
      <alignment horizontal="center" vertical="center" textRotation="90"/>
    </xf>
    <xf numFmtId="0" fontId="12" fillId="0" borderId="18" xfId="0" applyFont="1" applyFill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9" xfId="0" applyFont="1" applyFill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 textRotation="90"/>
    </xf>
    <xf numFmtId="0" fontId="12" fillId="0" borderId="0" xfId="0" applyFont="1" applyFill="1" applyBorder="1" applyAlignment="1">
      <alignment horizontal="center" vertical="center" textRotation="90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quotePrefix="1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13" fillId="0" borderId="0" xfId="1" applyFont="1"/>
    <xf numFmtId="0" fontId="13" fillId="0" borderId="0" xfId="1" quotePrefix="1" applyFont="1" applyAlignment="1">
      <alignment horizontal="center"/>
    </xf>
    <xf numFmtId="0" fontId="17" fillId="0" borderId="0" xfId="1" applyFont="1"/>
    <xf numFmtId="0" fontId="13" fillId="0" borderId="3" xfId="1" applyFont="1" applyBorder="1"/>
    <xf numFmtId="0" fontId="13" fillId="0" borderId="3" xfId="1" quotePrefix="1" applyFont="1" applyBorder="1" applyAlignment="1">
      <alignment horizontal="center"/>
    </xf>
    <xf numFmtId="0" fontId="17" fillId="0" borderId="0" xfId="1" applyFont="1" applyAlignment="1">
      <alignment horizontal="center"/>
    </xf>
    <xf numFmtId="3" fontId="17" fillId="0" borderId="0" xfId="1" applyNumberFormat="1" applyFont="1"/>
    <xf numFmtId="0" fontId="12" fillId="0" borderId="3" xfId="0" applyFont="1" applyBorder="1" applyAlignment="1">
      <alignment horizontal="center"/>
    </xf>
    <xf numFmtId="3" fontId="12" fillId="0" borderId="0" xfId="0" applyNumberFormat="1" applyFont="1" applyAlignment="1">
      <alignment horizontal="center"/>
    </xf>
    <xf numFmtId="3" fontId="12" fillId="0" borderId="1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0" fontId="12" fillId="0" borderId="0" xfId="0" applyFont="1" applyAlignment="1">
      <alignment wrapText="1"/>
    </xf>
    <xf numFmtId="0" fontId="7" fillId="0" borderId="0" xfId="0" applyFont="1" applyAlignment="1">
      <alignment wrapText="1"/>
    </xf>
    <xf numFmtId="3" fontId="12" fillId="0" borderId="12" xfId="0" applyNumberFormat="1" applyFont="1" applyBorder="1" applyAlignment="1">
      <alignment horizontal="center"/>
    </xf>
    <xf numFmtId="3" fontId="12" fillId="0" borderId="3" xfId="0" applyNumberFormat="1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7" fillId="0" borderId="0" xfId="0" applyFont="1" applyAlignment="1">
      <alignment horizontal="left" wrapText="1"/>
    </xf>
    <xf numFmtId="0" fontId="12" fillId="0" borderId="4" xfId="0" applyFont="1" applyBorder="1"/>
    <xf numFmtId="0" fontId="12" fillId="0" borderId="11" xfId="0" applyFont="1" applyBorder="1"/>
    <xf numFmtId="0" fontId="7" fillId="0" borderId="5" xfId="0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3" fontId="12" fillId="0" borderId="5" xfId="0" applyNumberFormat="1" applyFont="1" applyFill="1" applyBorder="1"/>
    <xf numFmtId="3" fontId="12" fillId="0" borderId="11" xfId="0" applyNumberFormat="1" applyFont="1" applyFill="1" applyBorder="1"/>
    <xf numFmtId="0" fontId="12" fillId="0" borderId="5" xfId="0" applyFont="1" applyFill="1" applyBorder="1"/>
    <xf numFmtId="3" fontId="12" fillId="0" borderId="0" xfId="0" applyNumberFormat="1" applyFont="1" applyFill="1" applyBorder="1"/>
    <xf numFmtId="0" fontId="12" fillId="0" borderId="6" xfId="0" applyFont="1" applyBorder="1"/>
    <xf numFmtId="0" fontId="12" fillId="0" borderId="2" xfId="0" applyFont="1" applyBorder="1"/>
    <xf numFmtId="0" fontId="12" fillId="0" borderId="3" xfId="0" applyFont="1" applyBorder="1"/>
    <xf numFmtId="3" fontId="7" fillId="0" borderId="3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3" fontId="7" fillId="0" borderId="6" xfId="0" applyNumberFormat="1" applyFont="1" applyFill="1" applyBorder="1" applyAlignment="1">
      <alignment horizontal="center"/>
    </xf>
    <xf numFmtId="3" fontId="7" fillId="0" borderId="3" xfId="0" applyNumberFormat="1" applyFont="1" applyFill="1" applyBorder="1" applyAlignment="1">
      <alignment horizontal="center"/>
    </xf>
    <xf numFmtId="3" fontId="7" fillId="0" borderId="2" xfId="0" applyNumberFormat="1" applyFont="1" applyFill="1" applyBorder="1" applyAlignment="1">
      <alignment horizontal="center"/>
    </xf>
    <xf numFmtId="3" fontId="18" fillId="0" borderId="0" xfId="0" applyNumberFormat="1" applyFont="1" applyFill="1" applyBorder="1" applyAlignment="1">
      <alignment horizontal="right"/>
    </xf>
    <xf numFmtId="3" fontId="19" fillId="0" borderId="0" xfId="0" applyNumberFormat="1" applyFont="1" applyFill="1" applyBorder="1" applyAlignment="1">
      <alignment horizontal="left"/>
    </xf>
    <xf numFmtId="3" fontId="12" fillId="0" borderId="7" xfId="0" applyNumberFormat="1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right"/>
    </xf>
    <xf numFmtId="0" fontId="12" fillId="0" borderId="0" xfId="0" quotePrefix="1" applyFont="1" applyFill="1" applyBorder="1"/>
    <xf numFmtId="0" fontId="20" fillId="0" borderId="0" xfId="0" applyFont="1" applyFill="1" applyBorder="1" applyAlignment="1">
      <alignment horizontal="right"/>
    </xf>
    <xf numFmtId="3" fontId="20" fillId="0" borderId="0" xfId="0" applyNumberFormat="1" applyFont="1" applyFill="1" applyBorder="1"/>
    <xf numFmtId="0" fontId="12" fillId="0" borderId="7" xfId="0" applyFont="1" applyBorder="1"/>
    <xf numFmtId="0" fontId="12" fillId="0" borderId="1" xfId="0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3" xfId="0" applyNumberFormat="1" applyFont="1" applyBorder="1"/>
    <xf numFmtId="3" fontId="12" fillId="0" borderId="2" xfId="0" applyNumberFormat="1" applyFont="1" applyBorder="1"/>
    <xf numFmtId="3" fontId="12" fillId="0" borderId="6" xfId="0" applyNumberFormat="1" applyFont="1" applyFill="1" applyBorder="1" applyAlignment="1">
      <alignment horizontal="right"/>
    </xf>
    <xf numFmtId="3" fontId="12" fillId="0" borderId="3" xfId="0" applyNumberFormat="1" applyFont="1" applyFill="1" applyBorder="1" applyAlignment="1">
      <alignment horizontal="right"/>
    </xf>
    <xf numFmtId="3" fontId="12" fillId="0" borderId="2" xfId="0" applyNumberFormat="1" applyFont="1" applyFill="1" applyBorder="1" applyAlignment="1">
      <alignment horizontal="right"/>
    </xf>
    <xf numFmtId="0" fontId="21" fillId="0" borderId="0" xfId="0" quotePrefix="1" applyFont="1" applyFill="1" applyBorder="1"/>
    <xf numFmtId="0" fontId="21" fillId="0" borderId="0" xfId="0" applyFont="1" applyFill="1" applyBorder="1" applyAlignment="1">
      <alignment horizontal="left"/>
    </xf>
    <xf numFmtId="3" fontId="21" fillId="0" borderId="0" xfId="0" applyNumberFormat="1" applyFont="1" applyFill="1" applyBorder="1"/>
    <xf numFmtId="0" fontId="7" fillId="0" borderId="0" xfId="0" applyFont="1" applyAlignment="1">
      <alignment horizontal="left"/>
    </xf>
    <xf numFmtId="3" fontId="7" fillId="0" borderId="12" xfId="0" applyNumberFormat="1" applyFont="1" applyFill="1" applyBorder="1"/>
    <xf numFmtId="3" fontId="7" fillId="0" borderId="0" xfId="0" applyNumberFormat="1" applyFont="1" applyFill="1" applyBorder="1"/>
    <xf numFmtId="3" fontId="7" fillId="0" borderId="15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/>
    <xf numFmtId="0" fontId="22" fillId="0" borderId="0" xfId="0" applyFont="1" applyBorder="1"/>
    <xf numFmtId="3" fontId="12" fillId="0" borderId="12" xfId="0" applyNumberFormat="1" applyFont="1" applyFill="1" applyBorder="1"/>
    <xf numFmtId="3" fontId="12" fillId="0" borderId="15" xfId="0" applyNumberFormat="1" applyFont="1" applyFill="1" applyBorder="1" applyAlignment="1">
      <alignment horizontal="right"/>
    </xf>
    <xf numFmtId="3" fontId="12" fillId="0" borderId="12" xfId="0" applyNumberFormat="1" applyFont="1" applyFill="1" applyBorder="1" applyAlignment="1">
      <alignment horizontal="right"/>
    </xf>
    <xf numFmtId="3" fontId="12" fillId="0" borderId="14" xfId="0" applyNumberFormat="1" applyFont="1" applyFill="1" applyBorder="1" applyAlignment="1">
      <alignment horizontal="right"/>
    </xf>
    <xf numFmtId="3" fontId="7" fillId="0" borderId="13" xfId="0" applyNumberFormat="1" applyFont="1" applyFill="1" applyBorder="1"/>
    <xf numFmtId="3" fontId="12" fillId="0" borderId="22" xfId="0" applyNumberFormat="1" applyFont="1" applyFill="1" applyBorder="1" applyAlignment="1">
      <alignment horizontal="right"/>
    </xf>
    <xf numFmtId="3" fontId="12" fillId="0" borderId="13" xfId="0" applyNumberFormat="1" applyFont="1" applyFill="1" applyBorder="1" applyAlignment="1">
      <alignment horizontal="right"/>
    </xf>
    <xf numFmtId="3" fontId="12" fillId="0" borderId="16" xfId="0" applyNumberFormat="1" applyFont="1" applyFill="1" applyBorder="1" applyAlignment="1">
      <alignment horizontal="right"/>
    </xf>
    <xf numFmtId="3" fontId="7" fillId="0" borderId="12" xfId="0" applyNumberFormat="1" applyFont="1" applyBorder="1"/>
    <xf numFmtId="0" fontId="12" fillId="0" borderId="0" xfId="0" applyFont="1" applyFill="1" applyBorder="1" applyAlignment="1">
      <alignment horizontal="right"/>
    </xf>
    <xf numFmtId="0" fontId="12" fillId="0" borderId="5" xfId="0" applyFont="1" applyBorder="1"/>
    <xf numFmtId="0" fontId="12" fillId="0" borderId="5" xfId="0" applyFont="1" applyFill="1" applyBorder="1" applyAlignment="1">
      <alignment horizontal="center"/>
    </xf>
    <xf numFmtId="3" fontId="12" fillId="0" borderId="1" xfId="0" applyNumberFormat="1" applyFont="1" applyFill="1" applyBorder="1"/>
    <xf numFmtId="3" fontId="12" fillId="0" borderId="2" xfId="0" applyNumberFormat="1" applyFont="1" applyFill="1" applyBorder="1"/>
    <xf numFmtId="0" fontId="12" fillId="2" borderId="3" xfId="0" applyFont="1" applyFill="1" applyBorder="1" applyAlignment="1">
      <alignment horizontal="center"/>
    </xf>
    <xf numFmtId="0" fontId="12" fillId="2" borderId="3" xfId="0" applyFont="1" applyFill="1" applyBorder="1"/>
    <xf numFmtId="3" fontId="12" fillId="2" borderId="3" xfId="0" applyNumberFormat="1" applyFont="1" applyFill="1" applyBorder="1"/>
    <xf numFmtId="3" fontId="12" fillId="2" borderId="2" xfId="0" applyNumberFormat="1" applyFont="1" applyFill="1" applyBorder="1"/>
    <xf numFmtId="3" fontId="7" fillId="0" borderId="3" xfId="0" applyNumberFormat="1" applyFont="1" applyFill="1" applyBorder="1" applyAlignment="1">
      <alignment horizontal="right"/>
    </xf>
    <xf numFmtId="0" fontId="12" fillId="0" borderId="3" xfId="0" applyFont="1" applyFill="1" applyBorder="1"/>
    <xf numFmtId="3" fontId="12" fillId="0" borderId="0" xfId="0" applyNumberFormat="1" applyFont="1" applyFill="1" applyBorder="1" applyAlignment="1">
      <alignment horizontal="left"/>
    </xf>
    <xf numFmtId="3" fontId="7" fillId="0" borderId="12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>
      <alignment horizontal="center"/>
    </xf>
    <xf numFmtId="3" fontId="1" fillId="0" borderId="3" xfId="0" applyNumberFormat="1" applyFont="1" applyFill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7" fillId="0" borderId="4" xfId="0" applyFont="1" applyBorder="1"/>
    <xf numFmtId="3" fontId="7" fillId="0" borderId="4" xfId="0" applyNumberFormat="1" applyFont="1" applyFill="1" applyBorder="1" applyAlignment="1">
      <alignment horizontal="center"/>
    </xf>
    <xf numFmtId="3" fontId="7" fillId="0" borderId="5" xfId="0" applyNumberFormat="1" applyFont="1" applyFill="1" applyBorder="1" applyAlignment="1">
      <alignment horizontal="center"/>
    </xf>
    <xf numFmtId="3" fontId="7" fillId="0" borderId="11" xfId="0" applyNumberFormat="1" applyFont="1" applyFill="1" applyBorder="1" applyAlignment="1">
      <alignment horizontal="center"/>
    </xf>
    <xf numFmtId="0" fontId="7" fillId="0" borderId="7" xfId="0" applyFont="1" applyBorder="1"/>
    <xf numFmtId="0" fontId="2" fillId="0" borderId="0" xfId="0" applyFont="1" applyFill="1" applyBorder="1" applyAlignment="1">
      <alignment wrapText="1"/>
    </xf>
    <xf numFmtId="0" fontId="2" fillId="0" borderId="0" xfId="0" applyFont="1" applyBorder="1" applyAlignment="1">
      <alignment horizontal="center"/>
    </xf>
    <xf numFmtId="3" fontId="2" fillId="0" borderId="6" xfId="0" applyNumberFormat="1" applyFont="1" applyFill="1" applyBorder="1" applyAlignment="1">
      <alignment horizontal="right"/>
    </xf>
    <xf numFmtId="3" fontId="2" fillId="2" borderId="14" xfId="0" applyNumberFormat="1" applyFont="1" applyFill="1" applyBorder="1"/>
    <xf numFmtId="3" fontId="2" fillId="0" borderId="5" xfId="0" applyNumberFormat="1" applyFont="1" applyFill="1" applyBorder="1" applyAlignment="1">
      <alignment horizontal="right" wrapText="1"/>
    </xf>
    <xf numFmtId="0" fontId="2" fillId="0" borderId="0" xfId="0" applyFont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" fillId="0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3" fontId="7" fillId="0" borderId="4" xfId="0" applyNumberFormat="1" applyFont="1" applyFill="1" applyBorder="1" applyAlignment="1"/>
    <xf numFmtId="0" fontId="0" fillId="0" borderId="5" xfId="0" applyBorder="1" applyAlignment="1"/>
    <xf numFmtId="0" fontId="0" fillId="0" borderId="11" xfId="0" applyBorder="1" applyAlignment="1"/>
    <xf numFmtId="3" fontId="12" fillId="0" borderId="23" xfId="0" applyNumberFormat="1" applyFont="1" applyBorder="1" applyAlignment="1"/>
    <xf numFmtId="0" fontId="12" fillId="0" borderId="23" xfId="0" applyFont="1" applyBorder="1" applyAlignment="1"/>
    <xf numFmtId="0" fontId="12" fillId="0" borderId="0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3" fontId="12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2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3" fontId="12" fillId="0" borderId="0" xfId="0" applyNumberFormat="1" applyFont="1" applyAlignment="1"/>
    <xf numFmtId="0" fontId="12" fillId="0" borderId="0" xfId="0" applyFont="1" applyAlignment="1"/>
    <xf numFmtId="0" fontId="12" fillId="0" borderId="0" xfId="0" applyFont="1" applyBorder="1" applyAlignment="1">
      <alignment horizontal="right"/>
    </xf>
    <xf numFmtId="3" fontId="12" fillId="0" borderId="0" xfId="0" applyNumberFormat="1" applyFont="1" applyBorder="1" applyAlignment="1"/>
    <xf numFmtId="0" fontId="12" fillId="0" borderId="0" xfId="0" applyFont="1" applyBorder="1" applyAlignment="1"/>
    <xf numFmtId="3" fontId="12" fillId="0" borderId="3" xfId="0" applyNumberFormat="1" applyFont="1" applyBorder="1" applyAlignment="1"/>
    <xf numFmtId="0" fontId="15" fillId="0" borderId="1" xfId="0" applyFont="1" applyBorder="1" applyAlignment="1">
      <alignment horizontal="center"/>
    </xf>
    <xf numFmtId="0" fontId="12" fillId="0" borderId="3" xfId="0" applyFont="1" applyBorder="1" applyAlignment="1"/>
    <xf numFmtId="3" fontId="17" fillId="0" borderId="0" xfId="1" applyNumberFormat="1" applyFont="1" applyAlignment="1">
      <alignment horizontal="center"/>
    </xf>
    <xf numFmtId="0" fontId="17" fillId="0" borderId="0" xfId="1" applyFont="1" applyAlignment="1">
      <alignment horizontal="center"/>
    </xf>
    <xf numFmtId="0" fontId="17" fillId="0" borderId="0" xfId="1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3" fontId="17" fillId="0" borderId="0" xfId="1" applyNumberFormat="1" applyFont="1" applyAlignment="1">
      <alignment horizontal="right"/>
    </xf>
    <xf numFmtId="0" fontId="16" fillId="0" borderId="0" xfId="1" applyAlignment="1">
      <alignment horizontal="right"/>
    </xf>
    <xf numFmtId="3" fontId="17" fillId="0" borderId="3" xfId="1" applyNumberFormat="1" applyFont="1" applyBorder="1" applyAlignment="1">
      <alignment horizontal="right"/>
    </xf>
    <xf numFmtId="0" fontId="16" fillId="0" borderId="3" xfId="1" applyBorder="1" applyAlignment="1">
      <alignment horizontal="right"/>
    </xf>
    <xf numFmtId="0" fontId="17" fillId="0" borderId="5" xfId="1" applyFont="1" applyBorder="1" applyAlignment="1">
      <alignment horizontal="center"/>
    </xf>
    <xf numFmtId="0" fontId="17" fillId="0" borderId="11" xfId="1" applyFont="1" applyBorder="1" applyAlignment="1">
      <alignment horizontal="center"/>
    </xf>
    <xf numFmtId="0" fontId="13" fillId="0" borderId="3" xfId="1" applyFont="1" applyBorder="1" applyAlignment="1">
      <alignment horizontal="center"/>
    </xf>
    <xf numFmtId="0" fontId="13" fillId="0" borderId="0" xfId="1" applyFont="1" applyAlignment="1">
      <alignment horizontal="center"/>
    </xf>
    <xf numFmtId="0" fontId="13" fillId="0" borderId="2" xfId="1" applyFont="1" applyBorder="1" applyAlignment="1">
      <alignment horizontal="center"/>
    </xf>
    <xf numFmtId="0" fontId="13" fillId="0" borderId="0" xfId="1" applyFont="1" applyBorder="1" applyAlignment="1">
      <alignment horizontal="center"/>
    </xf>
    <xf numFmtId="0" fontId="13" fillId="0" borderId="1" xfId="1" applyFont="1" applyBorder="1" applyAlignment="1">
      <alignment horizontal="center"/>
    </xf>
    <xf numFmtId="0" fontId="17" fillId="0" borderId="0" xfId="1" applyFont="1" applyAlignment="1">
      <alignment horizontal="right"/>
    </xf>
    <xf numFmtId="0" fontId="16" fillId="0" borderId="0" xfId="1" applyAlignment="1"/>
    <xf numFmtId="0" fontId="17" fillId="0" borderId="3" xfId="1" applyFont="1" applyBorder="1" applyAlignment="1">
      <alignment horizontal="right"/>
    </xf>
    <xf numFmtId="3" fontId="17" fillId="0" borderId="0" xfId="1" applyNumberFormat="1" applyFont="1" applyBorder="1" applyAlignment="1">
      <alignment horizontal="right"/>
    </xf>
    <xf numFmtId="0" fontId="17" fillId="0" borderId="0" xfId="1" applyFont="1" applyBorder="1" applyAlignment="1">
      <alignment horizontal="right"/>
    </xf>
  </cellXfs>
  <cellStyles count="2">
    <cellStyle name="Normal" xfId="0" builtinId="0"/>
    <cellStyle name="Normal_Engineering-Program-09030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186"/>
  <sheetViews>
    <sheetView tabSelected="1" zoomScale="80" zoomScaleNormal="80" workbookViewId="0">
      <selection activeCell="H15" sqref="H15"/>
    </sheetView>
  </sheetViews>
  <sheetFormatPr defaultRowHeight="12.75"/>
  <cols>
    <col min="1" max="1" width="6.7109375" style="1" customWidth="1"/>
    <col min="2" max="2" width="2.85546875" style="1" customWidth="1"/>
    <col min="3" max="3" width="46.5703125" style="1" customWidth="1"/>
    <col min="4" max="4" width="8" style="8" customWidth="1"/>
    <col min="5" max="5" width="8" style="10" customWidth="1"/>
    <col min="6" max="6" width="8" style="9" customWidth="1"/>
    <col min="7" max="7" width="3.42578125" style="3" customWidth="1"/>
    <col min="8" max="9" width="8" style="7" customWidth="1"/>
    <col min="10" max="10" width="2.140625" style="6" customWidth="1"/>
    <col min="11" max="11" width="2.140625" style="3" customWidth="1"/>
    <col min="12" max="12" width="57.140625" style="50" customWidth="1"/>
    <col min="13" max="13" width="2.140625" style="3" customWidth="1"/>
    <col min="14" max="14" width="10.140625" style="6" customWidth="1"/>
    <col min="15" max="16" width="10.140625" style="7" customWidth="1"/>
    <col min="17" max="17" width="2.140625" style="7" customWidth="1"/>
    <col min="18" max="18" width="51.7109375" style="7" customWidth="1"/>
    <col min="19" max="19" width="7.85546875" style="6" customWidth="1"/>
    <col min="20" max="20" width="2.28515625" style="15" customWidth="1"/>
    <col min="21" max="24" width="7.85546875" style="53" customWidth="1"/>
    <col min="25" max="25" width="2.28515625" style="15" customWidth="1"/>
    <col min="26" max="26" width="23.42578125" style="15" customWidth="1"/>
    <col min="27" max="27" width="8" style="6" customWidth="1"/>
    <col min="28" max="54" width="9.140625" style="15"/>
    <col min="55" max="16384" width="9.140625" style="1"/>
  </cols>
  <sheetData>
    <row r="1" spans="1:27" ht="15.75">
      <c r="A1" s="258" t="s">
        <v>173</v>
      </c>
      <c r="B1" s="259"/>
      <c r="C1" s="259"/>
      <c r="D1" s="259"/>
      <c r="E1" s="259"/>
    </row>
    <row r="2" spans="1:27" ht="30">
      <c r="A2" s="260" t="s">
        <v>174</v>
      </c>
      <c r="B2" s="259"/>
      <c r="C2" s="259"/>
      <c r="D2" s="259"/>
      <c r="E2" s="259"/>
    </row>
    <row r="3" spans="1:27">
      <c r="A3" s="261" t="s">
        <v>175</v>
      </c>
      <c r="B3" s="259"/>
      <c r="C3" s="259"/>
      <c r="D3" s="259"/>
      <c r="E3" s="259"/>
    </row>
    <row r="4" spans="1:27">
      <c r="A4" s="261"/>
      <c r="B4" s="259"/>
      <c r="C4" s="259"/>
      <c r="D4" s="259"/>
      <c r="E4" s="259"/>
    </row>
    <row r="5" spans="1:27">
      <c r="A5" s="261"/>
      <c r="B5" s="259"/>
      <c r="C5" s="259"/>
      <c r="D5" s="259"/>
      <c r="E5" s="259"/>
    </row>
    <row r="6" spans="1:27">
      <c r="E6" s="257"/>
    </row>
    <row r="7" spans="1:27" ht="15.75" customHeight="1">
      <c r="A7" s="23" t="s">
        <v>37</v>
      </c>
      <c r="B7" s="24" t="s">
        <v>39</v>
      </c>
      <c r="C7" s="24"/>
      <c r="D7" s="25"/>
      <c r="E7" s="41" t="s">
        <v>84</v>
      </c>
      <c r="F7" s="26"/>
      <c r="G7" s="26"/>
      <c r="H7" s="27" t="s">
        <v>82</v>
      </c>
      <c r="I7" s="62" t="s">
        <v>43</v>
      </c>
      <c r="J7" s="16"/>
      <c r="K7" s="16"/>
      <c r="L7" s="82"/>
      <c r="M7" s="16"/>
      <c r="N7" s="4" t="s">
        <v>140</v>
      </c>
      <c r="O7" s="6"/>
      <c r="P7" s="6"/>
      <c r="Q7" s="15"/>
      <c r="R7" s="6"/>
      <c r="U7" s="115"/>
    </row>
    <row r="8" spans="1:27">
      <c r="A8" s="28" t="s">
        <v>38</v>
      </c>
      <c r="B8" s="21"/>
      <c r="C8" s="21" t="s">
        <v>40</v>
      </c>
      <c r="D8" s="22" t="s">
        <v>11</v>
      </c>
      <c r="E8" s="42" t="s">
        <v>85</v>
      </c>
      <c r="F8" s="22" t="s">
        <v>41</v>
      </c>
      <c r="G8" s="21"/>
      <c r="H8" s="61" t="s">
        <v>83</v>
      </c>
      <c r="I8" s="63" t="s">
        <v>42</v>
      </c>
      <c r="K8" s="6"/>
      <c r="L8" s="84" t="s">
        <v>44</v>
      </c>
      <c r="M8" s="6"/>
      <c r="N8" s="244" t="s">
        <v>13</v>
      </c>
      <c r="O8" s="244" t="s">
        <v>14</v>
      </c>
      <c r="P8" s="244" t="s">
        <v>15</v>
      </c>
      <c r="Q8" s="15"/>
      <c r="R8" s="245" t="s">
        <v>136</v>
      </c>
      <c r="S8" s="104"/>
      <c r="U8" s="94"/>
      <c r="V8" s="116"/>
      <c r="W8" s="116"/>
      <c r="X8" s="116"/>
      <c r="Z8" s="94"/>
    </row>
    <row r="9" spans="1:27">
      <c r="A9" s="29"/>
      <c r="B9" s="11"/>
      <c r="C9" s="11"/>
      <c r="D9" s="10"/>
      <c r="E9" s="43"/>
      <c r="F9" s="10"/>
      <c r="G9" s="11"/>
      <c r="H9" s="5"/>
      <c r="I9" s="12"/>
      <c r="K9" s="6"/>
      <c r="L9" s="83"/>
      <c r="M9" s="6"/>
      <c r="N9" s="52"/>
      <c r="O9" s="52"/>
      <c r="P9" s="52"/>
      <c r="Q9" s="15"/>
      <c r="R9" s="74"/>
      <c r="U9" s="52"/>
      <c r="V9" s="52"/>
      <c r="W9" s="52"/>
      <c r="X9" s="52"/>
      <c r="Z9" s="74"/>
    </row>
    <row r="10" spans="1:27">
      <c r="A10" s="29"/>
      <c r="B10" s="30" t="s">
        <v>36</v>
      </c>
      <c r="C10" s="11"/>
      <c r="D10" s="10"/>
      <c r="E10" s="43"/>
      <c r="F10" s="10"/>
      <c r="G10" s="11"/>
      <c r="H10" s="5"/>
      <c r="I10" s="12"/>
      <c r="K10" s="6"/>
      <c r="L10" s="83"/>
      <c r="M10" s="6"/>
      <c r="N10" s="95"/>
      <c r="O10" s="80"/>
      <c r="P10" s="80"/>
      <c r="Q10" s="15"/>
      <c r="R10" s="74" t="s">
        <v>74</v>
      </c>
      <c r="U10" s="95"/>
      <c r="V10" s="80"/>
      <c r="W10" s="80"/>
      <c r="X10" s="80"/>
      <c r="Z10" s="74"/>
    </row>
    <row r="11" spans="1:27">
      <c r="A11" s="29"/>
      <c r="B11" s="11"/>
      <c r="C11" s="11" t="s">
        <v>134</v>
      </c>
      <c r="D11" s="10"/>
      <c r="E11" s="43"/>
      <c r="F11" s="10"/>
      <c r="G11" s="10" t="s">
        <v>6</v>
      </c>
      <c r="H11" s="5"/>
      <c r="I11" s="13">
        <f>H11*F11</f>
        <v>0</v>
      </c>
      <c r="K11" s="6"/>
      <c r="L11" s="84"/>
      <c r="M11" s="6"/>
      <c r="N11" s="99">
        <v>1000</v>
      </c>
      <c r="O11" s="54">
        <v>1000</v>
      </c>
      <c r="P11" s="90"/>
      <c r="Q11" s="15"/>
      <c r="R11" s="75" t="s">
        <v>79</v>
      </c>
      <c r="S11" s="6">
        <v>0</v>
      </c>
      <c r="Z11" s="75"/>
    </row>
    <row r="12" spans="1:27">
      <c r="A12" s="28"/>
      <c r="B12" s="21"/>
      <c r="C12" s="40" t="s">
        <v>45</v>
      </c>
      <c r="D12" s="31"/>
      <c r="E12" s="44"/>
      <c r="F12" s="31"/>
      <c r="G12" s="32"/>
      <c r="H12" s="33"/>
      <c r="I12" s="34">
        <f>SUM(I11:I11)</f>
        <v>0</v>
      </c>
      <c r="K12" s="6"/>
      <c r="L12" s="88" t="s">
        <v>161</v>
      </c>
      <c r="M12" s="6"/>
      <c r="N12" s="100">
        <f>SUM(N11)*0.15</f>
        <v>150</v>
      </c>
      <c r="O12" s="100">
        <f>SUM(O11)*0.15</f>
        <v>150</v>
      </c>
      <c r="P12" s="101"/>
      <c r="Q12" s="15"/>
      <c r="R12" s="75" t="s">
        <v>75</v>
      </c>
      <c r="S12" s="6">
        <f>SUM(N15:N19)</f>
        <v>0</v>
      </c>
      <c r="Z12" s="75"/>
    </row>
    <row r="13" spans="1:27">
      <c r="F13" s="10"/>
      <c r="G13" s="11"/>
      <c r="H13" s="5"/>
      <c r="I13" s="5"/>
      <c r="K13" s="6"/>
      <c r="L13" s="46"/>
      <c r="M13" s="6"/>
      <c r="N13" s="53"/>
      <c r="O13" s="53"/>
      <c r="P13" s="53"/>
      <c r="Q13" s="15"/>
      <c r="R13" s="81" t="s">
        <v>135</v>
      </c>
      <c r="S13" s="6">
        <f>SUM(N70:N75)</f>
        <v>0</v>
      </c>
      <c r="Z13" s="75"/>
    </row>
    <row r="14" spans="1:27">
      <c r="A14" s="23"/>
      <c r="B14" s="36" t="s">
        <v>69</v>
      </c>
      <c r="C14" s="24"/>
      <c r="D14" s="37"/>
      <c r="E14" s="45"/>
      <c r="F14" s="25"/>
      <c r="G14" s="24"/>
      <c r="H14" s="38"/>
      <c r="I14" s="39"/>
      <c r="K14" s="6"/>
      <c r="L14" s="46"/>
      <c r="M14" s="6"/>
      <c r="N14" s="53"/>
      <c r="O14" s="53"/>
      <c r="P14" s="53"/>
      <c r="Q14" s="15"/>
      <c r="R14" s="75" t="s">
        <v>137</v>
      </c>
      <c r="S14" s="6">
        <f>N91</f>
        <v>0</v>
      </c>
      <c r="Z14" s="75"/>
    </row>
    <row r="15" spans="1:27">
      <c r="A15" s="29"/>
      <c r="B15" s="11"/>
      <c r="C15" s="11" t="s">
        <v>176</v>
      </c>
      <c r="D15" s="10"/>
      <c r="E15" s="43"/>
      <c r="F15" s="10"/>
      <c r="G15" s="10" t="s">
        <v>6</v>
      </c>
      <c r="H15" s="5"/>
      <c r="I15" s="12">
        <f>F15*H15</f>
        <v>0</v>
      </c>
      <c r="K15" s="6"/>
      <c r="L15" s="86"/>
      <c r="M15" s="6"/>
      <c r="N15" s="96">
        <f>H15*2</f>
        <v>0</v>
      </c>
      <c r="O15" s="55">
        <f>H15*2</f>
        <v>0</v>
      </c>
      <c r="P15" s="91"/>
      <c r="Q15" s="15"/>
      <c r="R15" s="75" t="s">
        <v>138</v>
      </c>
      <c r="S15" s="104">
        <v>0</v>
      </c>
      <c r="Z15" s="78"/>
      <c r="AA15" s="111"/>
    </row>
    <row r="16" spans="1:27">
      <c r="A16" s="29"/>
      <c r="B16" s="11"/>
      <c r="C16" s="11"/>
      <c r="D16" s="257"/>
      <c r="E16" s="43"/>
      <c r="F16" s="257"/>
      <c r="G16" s="10" t="s">
        <v>6</v>
      </c>
      <c r="H16" s="5"/>
      <c r="I16" s="12">
        <f>F16*H16</f>
        <v>0</v>
      </c>
      <c r="K16" s="6"/>
      <c r="L16" s="83"/>
      <c r="M16" s="6"/>
      <c r="N16" s="54">
        <f>H16*4</f>
        <v>0</v>
      </c>
      <c r="O16" s="54">
        <f>H16*4</f>
        <v>0</v>
      </c>
      <c r="P16" s="90"/>
      <c r="Q16" s="15"/>
      <c r="R16" s="114" t="s">
        <v>139</v>
      </c>
      <c r="S16" s="4">
        <f>SUM(S11:S15)</f>
        <v>0</v>
      </c>
    </row>
    <row r="17" spans="1:27">
      <c r="A17" s="29"/>
      <c r="B17" s="11"/>
      <c r="C17" s="11"/>
      <c r="D17" s="257"/>
      <c r="E17" s="43"/>
      <c r="F17" s="257"/>
      <c r="G17" s="10" t="s">
        <v>6</v>
      </c>
      <c r="H17" s="5"/>
      <c r="I17" s="12">
        <f>F17*H17</f>
        <v>0</v>
      </c>
      <c r="K17" s="6"/>
      <c r="L17" s="83"/>
      <c r="M17" s="6"/>
      <c r="N17" s="97">
        <f>I17</f>
        <v>0</v>
      </c>
      <c r="O17" s="56"/>
      <c r="P17" s="92"/>
      <c r="Q17" s="15"/>
      <c r="R17" s="15"/>
      <c r="Z17" s="74"/>
    </row>
    <row r="18" spans="1:27">
      <c r="A18" s="29"/>
      <c r="B18" s="11"/>
      <c r="C18" s="11" t="s">
        <v>49</v>
      </c>
      <c r="D18" s="10"/>
      <c r="E18" s="43"/>
      <c r="F18" s="10"/>
      <c r="G18" s="10" t="s">
        <v>6</v>
      </c>
      <c r="H18" s="5"/>
      <c r="I18" s="13">
        <f>F18*H18</f>
        <v>0</v>
      </c>
      <c r="K18" s="6"/>
      <c r="L18" s="84"/>
      <c r="M18" s="6"/>
      <c r="N18" s="54">
        <f>I18</f>
        <v>0</v>
      </c>
      <c r="O18" s="54"/>
      <c r="P18" s="90"/>
      <c r="Q18" s="15"/>
      <c r="R18" s="74" t="s">
        <v>78</v>
      </c>
      <c r="Z18" s="75"/>
    </row>
    <row r="19" spans="1:27">
      <c r="A19" s="28"/>
      <c r="B19" s="21"/>
      <c r="C19" s="40" t="s">
        <v>46</v>
      </c>
      <c r="D19" s="31"/>
      <c r="E19" s="44"/>
      <c r="F19" s="31"/>
      <c r="G19" s="32"/>
      <c r="H19" s="33"/>
      <c r="I19" s="34">
        <f>SUM(I15:I18)</f>
        <v>0</v>
      </c>
      <c r="K19" s="6"/>
      <c r="L19" s="88" t="s">
        <v>161</v>
      </c>
      <c r="M19" s="6"/>
      <c r="N19" s="102">
        <f>SUM(N15:N18)*0.15</f>
        <v>0</v>
      </c>
      <c r="O19" s="102">
        <f>SUM(O15:O18)*0.15</f>
        <v>0</v>
      </c>
      <c r="P19" s="101"/>
      <c r="Q19" s="15"/>
      <c r="R19" s="75" t="s">
        <v>79</v>
      </c>
      <c r="S19" s="6">
        <v>0</v>
      </c>
      <c r="Z19" s="75"/>
    </row>
    <row r="20" spans="1:27">
      <c r="F20" s="10"/>
      <c r="G20" s="11"/>
      <c r="H20" s="5"/>
      <c r="I20" s="5"/>
      <c r="K20" s="6"/>
      <c r="L20" s="46"/>
      <c r="M20" s="6"/>
      <c r="N20" s="53"/>
      <c r="O20" s="53"/>
      <c r="P20" s="53"/>
      <c r="Q20" s="15"/>
      <c r="R20" s="75" t="s">
        <v>75</v>
      </c>
      <c r="S20" s="6">
        <f>SUM(O15:O19)</f>
        <v>0</v>
      </c>
      <c r="Z20" s="75"/>
    </row>
    <row r="21" spans="1:27">
      <c r="A21" s="23"/>
      <c r="B21" s="36" t="s">
        <v>162</v>
      </c>
      <c r="C21" s="24"/>
      <c r="D21" s="37"/>
      <c r="E21" s="45"/>
      <c r="F21" s="25"/>
      <c r="G21" s="24"/>
      <c r="H21" s="38"/>
      <c r="I21" s="39"/>
      <c r="K21" s="6"/>
      <c r="L21" s="85"/>
      <c r="M21" s="6"/>
      <c r="N21" s="53"/>
      <c r="O21" s="53"/>
      <c r="P21" s="53"/>
      <c r="Q21" s="15"/>
      <c r="R21" s="75" t="s">
        <v>77</v>
      </c>
      <c r="S21" s="6">
        <f>SUM(O57:O67)</f>
        <v>0</v>
      </c>
      <c r="Z21" s="75"/>
    </row>
    <row r="22" spans="1:27">
      <c r="A22" s="29"/>
      <c r="B22" s="11"/>
      <c r="C22" s="11" t="s">
        <v>56</v>
      </c>
      <c r="D22" s="10"/>
      <c r="E22" s="43"/>
      <c r="F22" s="10"/>
      <c r="G22" s="10" t="s">
        <v>6</v>
      </c>
      <c r="H22" s="5"/>
      <c r="I22" s="12">
        <f t="shared" ref="I22:I27" si="0">F22*H22</f>
        <v>0</v>
      </c>
      <c r="K22" s="6"/>
      <c r="L22" s="86"/>
      <c r="M22" s="6"/>
      <c r="N22" s="96"/>
      <c r="O22" s="55"/>
      <c r="P22" s="91">
        <f t="shared" ref="P22:P27" si="1">I22</f>
        <v>0</v>
      </c>
      <c r="Q22" s="15"/>
      <c r="R22" s="81" t="s">
        <v>135</v>
      </c>
      <c r="S22" s="6">
        <f>SUM(O70:O75)</f>
        <v>0</v>
      </c>
      <c r="Z22" s="75"/>
    </row>
    <row r="23" spans="1:27">
      <c r="A23" s="29"/>
      <c r="B23" s="11"/>
      <c r="C23" s="11" t="s">
        <v>50</v>
      </c>
      <c r="D23" s="10"/>
      <c r="E23" s="43"/>
      <c r="F23" s="10"/>
      <c r="G23" s="10" t="s">
        <v>6</v>
      </c>
      <c r="H23" s="5"/>
      <c r="I23" s="12">
        <f t="shared" si="0"/>
        <v>0</v>
      </c>
      <c r="K23" s="6"/>
      <c r="L23" s="83"/>
      <c r="M23" s="6"/>
      <c r="N23" s="54"/>
      <c r="O23" s="55"/>
      <c r="P23" s="91">
        <f t="shared" si="1"/>
        <v>0</v>
      </c>
      <c r="Q23" s="15"/>
      <c r="R23" s="75" t="s">
        <v>137</v>
      </c>
      <c r="S23" s="6">
        <f>O91</f>
        <v>0</v>
      </c>
      <c r="Z23" s="78"/>
      <c r="AA23" s="111"/>
    </row>
    <row r="24" spans="1:27">
      <c r="A24" s="29"/>
      <c r="B24" s="11"/>
      <c r="C24" s="11" t="s">
        <v>53</v>
      </c>
      <c r="D24" s="10"/>
      <c r="E24" s="43"/>
      <c r="F24" s="10"/>
      <c r="G24" s="10" t="s">
        <v>6</v>
      </c>
      <c r="H24" s="5"/>
      <c r="I24" s="12">
        <f t="shared" si="0"/>
        <v>0</v>
      </c>
      <c r="K24" s="6"/>
      <c r="L24" s="83"/>
      <c r="M24" s="6"/>
      <c r="N24" s="97"/>
      <c r="O24" s="54"/>
      <c r="P24" s="91">
        <f t="shared" si="1"/>
        <v>0</v>
      </c>
      <c r="Q24" s="15"/>
      <c r="R24" s="75" t="s">
        <v>138</v>
      </c>
      <c r="S24" s="104">
        <v>0</v>
      </c>
    </row>
    <row r="25" spans="1:27">
      <c r="A25" s="29"/>
      <c r="B25" s="11"/>
      <c r="C25" s="11" t="s">
        <v>54</v>
      </c>
      <c r="D25" s="10"/>
      <c r="E25" s="43"/>
      <c r="F25" s="10"/>
      <c r="G25" s="10" t="s">
        <v>6</v>
      </c>
      <c r="H25" s="5"/>
      <c r="I25" s="12">
        <f t="shared" si="0"/>
        <v>0</v>
      </c>
      <c r="K25" s="6"/>
      <c r="L25" s="83"/>
      <c r="M25" s="6"/>
      <c r="N25" s="54"/>
      <c r="O25" s="57"/>
      <c r="P25" s="91">
        <f t="shared" si="1"/>
        <v>0</v>
      </c>
      <c r="Q25" s="15"/>
      <c r="R25" s="114" t="s">
        <v>139</v>
      </c>
      <c r="S25" s="4">
        <f>SUM(S19:S24)</f>
        <v>0</v>
      </c>
      <c r="Z25" s="74"/>
    </row>
    <row r="26" spans="1:27">
      <c r="A26" s="29"/>
      <c r="B26" s="11"/>
      <c r="C26" s="11" t="s">
        <v>49</v>
      </c>
      <c r="D26" s="10"/>
      <c r="E26" s="43"/>
      <c r="F26" s="10"/>
      <c r="G26" s="10" t="s">
        <v>6</v>
      </c>
      <c r="H26" s="5"/>
      <c r="I26" s="12">
        <f t="shared" si="0"/>
        <v>0</v>
      </c>
      <c r="K26" s="6"/>
      <c r="L26" s="83"/>
      <c r="M26" s="6"/>
      <c r="N26" s="97"/>
      <c r="O26" s="57"/>
      <c r="P26" s="91">
        <f t="shared" si="1"/>
        <v>0</v>
      </c>
      <c r="Q26" s="15"/>
      <c r="R26" s="15"/>
      <c r="Z26" s="75"/>
    </row>
    <row r="27" spans="1:27">
      <c r="A27" s="29"/>
      <c r="B27" s="11"/>
      <c r="C27" s="11" t="s">
        <v>72</v>
      </c>
      <c r="D27" s="10"/>
      <c r="E27" s="43"/>
      <c r="F27" s="10"/>
      <c r="G27" s="10" t="s">
        <v>6</v>
      </c>
      <c r="H27" s="5"/>
      <c r="I27" s="13">
        <f t="shared" si="0"/>
        <v>0</v>
      </c>
      <c r="K27" s="6"/>
      <c r="L27" s="84"/>
      <c r="M27" s="6"/>
      <c r="N27" s="54"/>
      <c r="O27" s="54"/>
      <c r="P27" s="90">
        <f t="shared" si="1"/>
        <v>0</v>
      </c>
      <c r="Q27" s="15"/>
      <c r="R27" s="74" t="s">
        <v>80</v>
      </c>
      <c r="Z27" s="75"/>
    </row>
    <row r="28" spans="1:27">
      <c r="A28" s="28"/>
      <c r="B28" s="21"/>
      <c r="C28" s="40" t="s">
        <v>165</v>
      </c>
      <c r="D28" s="31"/>
      <c r="E28" s="44"/>
      <c r="F28" s="31"/>
      <c r="G28" s="32"/>
      <c r="H28" s="33"/>
      <c r="I28" s="34">
        <f>SUM(I22:I27)</f>
        <v>0</v>
      </c>
      <c r="K28" s="6"/>
      <c r="L28" s="88" t="s">
        <v>161</v>
      </c>
      <c r="M28" s="6"/>
      <c r="N28" s="102"/>
      <c r="O28" s="35"/>
      <c r="P28" s="103">
        <f>SUM(P22:P27)*0.15</f>
        <v>0</v>
      </c>
      <c r="Q28" s="15"/>
      <c r="R28" s="75" t="s">
        <v>76</v>
      </c>
      <c r="S28" s="6">
        <f>SUM(P22:P28)</f>
        <v>0</v>
      </c>
      <c r="Z28" s="75"/>
    </row>
    <row r="29" spans="1:27">
      <c r="F29" s="10"/>
      <c r="G29" s="11"/>
      <c r="H29" s="5"/>
      <c r="I29" s="5"/>
      <c r="K29" s="6"/>
      <c r="L29" s="46"/>
      <c r="M29" s="6"/>
      <c r="N29" s="53"/>
      <c r="O29" s="53"/>
      <c r="P29" s="53"/>
      <c r="Q29" s="15"/>
      <c r="R29" s="75" t="s">
        <v>81</v>
      </c>
      <c r="S29" s="6">
        <f>SUM(P31:P41)</f>
        <v>0</v>
      </c>
      <c r="Z29" s="75"/>
    </row>
    <row r="30" spans="1:27">
      <c r="A30" s="23"/>
      <c r="B30" s="36" t="s">
        <v>163</v>
      </c>
      <c r="C30" s="24"/>
      <c r="D30" s="37"/>
      <c r="E30" s="45"/>
      <c r="F30" s="25"/>
      <c r="G30" s="24"/>
      <c r="H30" s="38"/>
      <c r="I30" s="39"/>
      <c r="K30" s="6"/>
      <c r="L30" s="85"/>
      <c r="M30" s="6"/>
      <c r="N30" s="53"/>
      <c r="O30" s="53"/>
      <c r="P30" s="53"/>
      <c r="Q30" s="15"/>
      <c r="R30" s="81" t="s">
        <v>135</v>
      </c>
      <c r="S30" s="6">
        <f>SUM(P70:P75)</f>
        <v>0</v>
      </c>
      <c r="Z30" s="78"/>
      <c r="AA30" s="111"/>
    </row>
    <row r="31" spans="1:27">
      <c r="A31" s="29"/>
      <c r="B31" s="11"/>
      <c r="C31" s="11" t="s">
        <v>177</v>
      </c>
      <c r="D31" s="10"/>
      <c r="E31" s="43"/>
      <c r="F31" s="10"/>
      <c r="G31" s="10" t="s">
        <v>6</v>
      </c>
      <c r="H31" s="5"/>
      <c r="I31" s="12">
        <f t="shared" ref="I31:I36" si="2">F31*H31</f>
        <v>0</v>
      </c>
      <c r="K31" s="6"/>
      <c r="L31" s="86"/>
      <c r="M31" s="6"/>
      <c r="N31" s="96"/>
      <c r="O31" s="55"/>
      <c r="P31" s="91">
        <f t="shared" ref="P31:P37" si="3">I31</f>
        <v>0</v>
      </c>
      <c r="Q31" s="15"/>
      <c r="R31" s="75" t="s">
        <v>137</v>
      </c>
      <c r="S31" s="6">
        <f>P91</f>
        <v>0</v>
      </c>
    </row>
    <row r="32" spans="1:27">
      <c r="A32" s="29"/>
      <c r="B32" s="11"/>
      <c r="C32" s="11" t="s">
        <v>164</v>
      </c>
      <c r="D32" s="253"/>
      <c r="E32" s="43"/>
      <c r="F32" s="253"/>
      <c r="G32" s="253" t="s">
        <v>6</v>
      </c>
      <c r="H32" s="5"/>
      <c r="I32" s="12">
        <v>0</v>
      </c>
      <c r="K32" s="6"/>
      <c r="L32" s="83"/>
      <c r="M32" s="6"/>
      <c r="N32" s="96"/>
      <c r="O32" s="55"/>
      <c r="P32" s="91">
        <v>0</v>
      </c>
      <c r="Q32" s="15"/>
      <c r="R32" s="75"/>
    </row>
    <row r="33" spans="1:27">
      <c r="A33" s="29"/>
      <c r="B33" s="11"/>
      <c r="C33" s="11" t="s">
        <v>8</v>
      </c>
      <c r="D33" s="10"/>
      <c r="E33" s="43"/>
      <c r="F33" s="10"/>
      <c r="G33" s="10" t="s">
        <v>6</v>
      </c>
      <c r="H33" s="5"/>
      <c r="I33" s="12">
        <f t="shared" si="2"/>
        <v>0</v>
      </c>
      <c r="K33" s="6"/>
      <c r="L33" s="83"/>
      <c r="M33" s="6"/>
      <c r="N33" s="54"/>
      <c r="O33" s="54"/>
      <c r="P33" s="91">
        <f t="shared" si="3"/>
        <v>0</v>
      </c>
      <c r="Q33" s="15"/>
      <c r="R33" s="75" t="s">
        <v>138</v>
      </c>
      <c r="S33" s="104">
        <v>0</v>
      </c>
      <c r="Z33" s="74"/>
    </row>
    <row r="34" spans="1:27">
      <c r="A34" s="29"/>
      <c r="B34" s="11"/>
      <c r="C34" s="11" t="s">
        <v>0</v>
      </c>
      <c r="D34" s="10"/>
      <c r="E34" s="43"/>
      <c r="F34" s="10"/>
      <c r="G34" s="10" t="s">
        <v>6</v>
      </c>
      <c r="H34" s="5"/>
      <c r="I34" s="12">
        <f t="shared" si="2"/>
        <v>0</v>
      </c>
      <c r="K34" s="6"/>
      <c r="L34" s="83"/>
      <c r="M34" s="6"/>
      <c r="N34" s="97"/>
      <c r="O34" s="56"/>
      <c r="P34" s="91">
        <f t="shared" si="3"/>
        <v>0</v>
      </c>
      <c r="Q34" s="15"/>
      <c r="R34" s="114" t="s">
        <v>139</v>
      </c>
      <c r="S34" s="4">
        <f>SUM(S28:S33)</f>
        <v>0</v>
      </c>
    </row>
    <row r="35" spans="1:27" ht="12.75" customHeight="1">
      <c r="A35" s="29"/>
      <c r="B35" s="11"/>
      <c r="C35" s="11" t="s">
        <v>9</v>
      </c>
      <c r="D35" s="10"/>
      <c r="E35" s="43"/>
      <c r="F35" s="10"/>
      <c r="G35" s="10" t="s">
        <v>6</v>
      </c>
      <c r="H35" s="5"/>
      <c r="I35" s="12">
        <f t="shared" si="2"/>
        <v>0</v>
      </c>
      <c r="K35" s="6"/>
      <c r="L35" s="83"/>
      <c r="M35" s="6"/>
      <c r="N35" s="54"/>
      <c r="O35" s="54"/>
      <c r="P35" s="91">
        <f t="shared" si="3"/>
        <v>0</v>
      </c>
      <c r="Q35" s="15"/>
      <c r="Z35" s="75"/>
    </row>
    <row r="36" spans="1:27" ht="12.75" customHeight="1">
      <c r="A36" s="29"/>
      <c r="B36" s="11"/>
      <c r="C36" s="11" t="s">
        <v>29</v>
      </c>
      <c r="D36" s="10"/>
      <c r="E36" s="43"/>
      <c r="F36" s="10"/>
      <c r="G36" s="10" t="s">
        <v>6</v>
      </c>
      <c r="H36" s="5"/>
      <c r="I36" s="12">
        <f t="shared" si="2"/>
        <v>0</v>
      </c>
      <c r="K36" s="6"/>
      <c r="L36" s="83"/>
      <c r="M36" s="6"/>
      <c r="N36" s="97"/>
      <c r="O36" s="56"/>
      <c r="P36" s="91">
        <f t="shared" si="3"/>
        <v>0</v>
      </c>
      <c r="Q36" s="15"/>
      <c r="R36" s="262" t="s">
        <v>130</v>
      </c>
      <c r="S36" s="263"/>
      <c r="Z36" s="76"/>
      <c r="AA36" s="111"/>
    </row>
    <row r="37" spans="1:27" ht="12.75" customHeight="1">
      <c r="A37" s="29"/>
      <c r="B37" s="11"/>
      <c r="C37" s="11" t="s">
        <v>55</v>
      </c>
      <c r="D37" s="10"/>
      <c r="E37" s="43"/>
      <c r="F37" s="253"/>
      <c r="G37" s="253" t="s">
        <v>6</v>
      </c>
      <c r="H37" s="5"/>
      <c r="I37" s="12">
        <f t="shared" ref="I37:I40" si="4">F37*H37</f>
        <v>0</v>
      </c>
      <c r="K37" s="6"/>
      <c r="L37" s="87"/>
      <c r="M37" s="6"/>
      <c r="N37" s="54"/>
      <c r="O37" s="54"/>
      <c r="P37" s="90">
        <f t="shared" si="3"/>
        <v>0</v>
      </c>
      <c r="Q37" s="15"/>
      <c r="R37" s="263"/>
      <c r="S37" s="263"/>
      <c r="Z37" s="77"/>
      <c r="AA37" s="117"/>
    </row>
    <row r="38" spans="1:27" ht="12.75" customHeight="1">
      <c r="A38" s="29"/>
      <c r="B38" s="11"/>
      <c r="C38" s="11"/>
      <c r="D38" s="253"/>
      <c r="E38" s="43"/>
      <c r="F38" s="253"/>
      <c r="G38" s="253" t="s">
        <v>6</v>
      </c>
      <c r="H38" s="5"/>
      <c r="I38" s="12">
        <f t="shared" si="4"/>
        <v>0</v>
      </c>
      <c r="K38" s="6"/>
      <c r="L38" s="252"/>
      <c r="M38" s="6"/>
      <c r="N38" s="254"/>
      <c r="O38" s="57"/>
      <c r="P38" s="93"/>
      <c r="Q38" s="15"/>
      <c r="R38" s="263"/>
      <c r="S38" s="263"/>
      <c r="Z38" s="77"/>
      <c r="AA38" s="117"/>
    </row>
    <row r="39" spans="1:27" ht="12.75" customHeight="1">
      <c r="A39" s="29"/>
      <c r="B39" s="11"/>
      <c r="C39" s="11"/>
      <c r="D39" s="253"/>
      <c r="E39" s="43"/>
      <c r="F39" s="253"/>
      <c r="G39" s="253" t="s">
        <v>6</v>
      </c>
      <c r="H39" s="5"/>
      <c r="I39" s="12">
        <f t="shared" si="4"/>
        <v>0</v>
      </c>
      <c r="K39" s="6"/>
      <c r="L39" s="252"/>
      <c r="M39" s="6"/>
      <c r="N39" s="254"/>
      <c r="O39" s="57"/>
      <c r="P39" s="93"/>
      <c r="Q39" s="15"/>
      <c r="R39" s="263"/>
      <c r="S39" s="263"/>
      <c r="Z39" s="77"/>
      <c r="AA39" s="117"/>
    </row>
    <row r="40" spans="1:27" ht="12.75" customHeight="1">
      <c r="A40" s="29"/>
      <c r="B40" s="11"/>
      <c r="C40" s="11"/>
      <c r="D40" s="253"/>
      <c r="E40" s="43"/>
      <c r="F40" s="253"/>
      <c r="G40" s="253" t="s">
        <v>6</v>
      </c>
      <c r="H40" s="5"/>
      <c r="I40" s="12">
        <f t="shared" si="4"/>
        <v>0</v>
      </c>
      <c r="K40" s="6"/>
      <c r="L40" s="252"/>
      <c r="M40" s="6"/>
      <c r="N40" s="254"/>
      <c r="O40" s="57"/>
      <c r="P40" s="93"/>
      <c r="Q40" s="15"/>
      <c r="R40" s="263"/>
      <c r="S40" s="263"/>
      <c r="Z40" s="77"/>
      <c r="AA40" s="117"/>
    </row>
    <row r="41" spans="1:27" ht="12.75" customHeight="1">
      <c r="A41" s="28"/>
      <c r="B41" s="21"/>
      <c r="C41" s="40" t="s">
        <v>166</v>
      </c>
      <c r="D41" s="31"/>
      <c r="E41" s="44"/>
      <c r="F41" s="31"/>
      <c r="G41" s="32"/>
      <c r="H41" s="33"/>
      <c r="I41" s="255">
        <f>SUM(I31:I37)</f>
        <v>0</v>
      </c>
      <c r="K41" s="6"/>
      <c r="L41" s="88" t="s">
        <v>161</v>
      </c>
      <c r="M41" s="6"/>
      <c r="N41" s="102"/>
      <c r="O41" s="35"/>
      <c r="P41" s="103">
        <f>SUM(P31:P37)*0.15</f>
        <v>0</v>
      </c>
      <c r="Q41" s="15"/>
      <c r="R41" s="263"/>
      <c r="S41" s="263"/>
      <c r="Z41" s="78"/>
    </row>
    <row r="42" spans="1:27">
      <c r="E42" s="253"/>
      <c r="F42" s="253"/>
      <c r="G42" s="11"/>
      <c r="H42" s="5"/>
      <c r="I42" s="5"/>
      <c r="K42" s="6"/>
      <c r="L42" s="46"/>
      <c r="M42" s="6"/>
      <c r="N42" s="53"/>
      <c r="O42" s="53"/>
      <c r="P42" s="53"/>
      <c r="Q42" s="15"/>
      <c r="R42" s="263"/>
      <c r="S42" s="263"/>
    </row>
    <row r="43" spans="1:27">
      <c r="A43" s="23"/>
      <c r="B43" s="36" t="s">
        <v>167</v>
      </c>
      <c r="C43" s="24"/>
      <c r="D43" s="37"/>
      <c r="E43" s="45"/>
      <c r="F43" s="25"/>
      <c r="G43" s="24"/>
      <c r="H43" s="38"/>
      <c r="I43" s="39"/>
      <c r="K43" s="6"/>
      <c r="L43" s="46"/>
      <c r="M43" s="6"/>
      <c r="N43" s="53"/>
      <c r="O43" s="53"/>
      <c r="P43" s="53"/>
      <c r="Q43" s="15"/>
      <c r="R43" s="263"/>
      <c r="S43" s="263"/>
    </row>
    <row r="44" spans="1:27">
      <c r="A44" s="29"/>
      <c r="B44" s="11"/>
      <c r="C44" s="11" t="s">
        <v>168</v>
      </c>
      <c r="D44" s="253"/>
      <c r="E44" s="43"/>
      <c r="F44" s="253"/>
      <c r="G44" s="253" t="s">
        <v>6</v>
      </c>
      <c r="H44" s="5"/>
      <c r="I44" s="12">
        <f t="shared" ref="I44:I50" si="5">F44*H44</f>
        <v>0</v>
      </c>
      <c r="K44" s="6"/>
      <c r="L44" s="86"/>
      <c r="M44" s="6"/>
      <c r="N44" s="96"/>
      <c r="O44" s="55">
        <f>I44</f>
        <v>0</v>
      </c>
      <c r="P44" s="91"/>
      <c r="Q44" s="15"/>
      <c r="R44" s="263"/>
      <c r="S44" s="263"/>
    </row>
    <row r="45" spans="1:27">
      <c r="A45" s="29"/>
      <c r="B45" s="11"/>
      <c r="C45" s="11" t="s">
        <v>169</v>
      </c>
      <c r="D45" s="253"/>
      <c r="E45" s="43"/>
      <c r="F45" s="253"/>
      <c r="G45" s="253" t="s">
        <v>6</v>
      </c>
      <c r="H45" s="5"/>
      <c r="I45" s="12">
        <f t="shared" si="5"/>
        <v>0</v>
      </c>
      <c r="K45" s="6"/>
      <c r="L45" s="83"/>
      <c r="M45" s="6"/>
      <c r="N45" s="54"/>
      <c r="O45" s="55">
        <f t="shared" ref="O45:O49" si="6">I45</f>
        <v>0</v>
      </c>
      <c r="P45" s="91"/>
      <c r="Q45" s="15"/>
      <c r="R45" s="263"/>
      <c r="S45" s="263"/>
    </row>
    <row r="46" spans="1:27">
      <c r="A46" s="29"/>
      <c r="B46" s="11"/>
      <c r="C46" s="11" t="s">
        <v>170</v>
      </c>
      <c r="D46" s="253"/>
      <c r="E46" s="43"/>
      <c r="F46" s="253"/>
      <c r="G46" s="253" t="s">
        <v>6</v>
      </c>
      <c r="H46" s="5"/>
      <c r="I46" s="12">
        <f t="shared" si="5"/>
        <v>0</v>
      </c>
      <c r="K46" s="6"/>
      <c r="L46" s="83"/>
      <c r="M46" s="6"/>
      <c r="N46" s="97"/>
      <c r="O46" s="55">
        <f t="shared" si="6"/>
        <v>0</v>
      </c>
      <c r="P46" s="91"/>
      <c r="Q46" s="15"/>
      <c r="R46" s="263"/>
      <c r="S46" s="263"/>
    </row>
    <row r="47" spans="1:27">
      <c r="A47" s="29"/>
      <c r="B47" s="11"/>
      <c r="C47" s="11" t="s">
        <v>171</v>
      </c>
      <c r="D47" s="253"/>
      <c r="E47" s="43"/>
      <c r="F47" s="253"/>
      <c r="G47" s="253" t="s">
        <v>6</v>
      </c>
      <c r="H47" s="5"/>
      <c r="I47" s="12">
        <f t="shared" si="5"/>
        <v>0</v>
      </c>
      <c r="K47" s="6"/>
      <c r="L47" s="83"/>
      <c r="M47" s="6"/>
      <c r="N47" s="54"/>
      <c r="O47" s="55">
        <f t="shared" si="6"/>
        <v>0</v>
      </c>
      <c r="P47" s="91"/>
      <c r="Q47" s="15"/>
      <c r="R47" s="263"/>
      <c r="S47" s="263"/>
    </row>
    <row r="48" spans="1:27">
      <c r="A48" s="29"/>
      <c r="B48" s="11"/>
      <c r="C48" s="11" t="s">
        <v>1</v>
      </c>
      <c r="D48" s="253"/>
      <c r="E48" s="43"/>
      <c r="F48" s="253"/>
      <c r="G48" s="253" t="s">
        <v>6</v>
      </c>
      <c r="H48" s="5"/>
      <c r="I48" s="12">
        <f t="shared" si="5"/>
        <v>0</v>
      </c>
      <c r="K48" s="6"/>
      <c r="L48" s="83"/>
      <c r="M48" s="6"/>
      <c r="N48" s="54"/>
      <c r="O48" s="55">
        <f t="shared" si="6"/>
        <v>0</v>
      </c>
      <c r="P48" s="91"/>
      <c r="Q48" s="15"/>
      <c r="R48" s="263"/>
      <c r="S48" s="263"/>
    </row>
    <row r="49" spans="1:19">
      <c r="A49" s="29"/>
      <c r="B49" s="11"/>
      <c r="C49" s="11" t="s">
        <v>172</v>
      </c>
      <c r="D49" s="253"/>
      <c r="E49" s="43"/>
      <c r="F49" s="253"/>
      <c r="G49" s="253" t="s">
        <v>6</v>
      </c>
      <c r="H49" s="5"/>
      <c r="I49" s="12">
        <f t="shared" si="5"/>
        <v>0</v>
      </c>
      <c r="K49" s="6"/>
      <c r="L49" s="83"/>
      <c r="M49" s="6"/>
      <c r="N49" s="97"/>
      <c r="O49" s="55">
        <f t="shared" si="6"/>
        <v>0</v>
      </c>
      <c r="P49" s="91"/>
      <c r="Q49" s="15"/>
      <c r="R49" s="263"/>
      <c r="S49" s="263"/>
    </row>
    <row r="50" spans="1:19">
      <c r="A50" s="29"/>
      <c r="B50" s="11"/>
      <c r="C50" s="11" t="s">
        <v>49</v>
      </c>
      <c r="D50" s="253"/>
      <c r="E50" s="43"/>
      <c r="F50" s="253"/>
      <c r="G50" s="253" t="s">
        <v>6</v>
      </c>
      <c r="H50" s="5"/>
      <c r="I50" s="12">
        <f t="shared" si="5"/>
        <v>0</v>
      </c>
      <c r="K50" s="6"/>
      <c r="L50" s="83"/>
      <c r="M50" s="6"/>
      <c r="N50" s="54"/>
      <c r="O50" s="55">
        <f t="shared" ref="O50:O53" si="7">I50</f>
        <v>0</v>
      </c>
      <c r="P50" s="91"/>
      <c r="Q50" s="15"/>
      <c r="R50" s="263"/>
      <c r="S50" s="263"/>
    </row>
    <row r="51" spans="1:19">
      <c r="A51" s="29"/>
      <c r="B51" s="11"/>
      <c r="C51" s="11"/>
      <c r="D51" s="253"/>
      <c r="E51" s="43"/>
      <c r="F51" s="253"/>
      <c r="G51" s="253" t="s">
        <v>6</v>
      </c>
      <c r="H51" s="5"/>
      <c r="I51" s="12">
        <f t="shared" ref="I51:I53" si="8">F51*H51</f>
        <v>0</v>
      </c>
      <c r="K51" s="6"/>
      <c r="L51" s="83"/>
      <c r="M51" s="6"/>
      <c r="N51" s="254"/>
      <c r="O51" s="55">
        <f t="shared" si="7"/>
        <v>0</v>
      </c>
      <c r="P51" s="91"/>
      <c r="Q51" s="15"/>
      <c r="R51" s="263"/>
      <c r="S51" s="263"/>
    </row>
    <row r="52" spans="1:19">
      <c r="A52" s="29"/>
      <c r="B52" s="11"/>
      <c r="C52" s="11"/>
      <c r="D52" s="253"/>
      <c r="E52" s="43"/>
      <c r="F52" s="253"/>
      <c r="G52" s="253" t="s">
        <v>6</v>
      </c>
      <c r="H52" s="5"/>
      <c r="I52" s="12">
        <f t="shared" si="8"/>
        <v>0</v>
      </c>
      <c r="K52" s="6"/>
      <c r="L52" s="83"/>
      <c r="M52" s="6"/>
      <c r="N52" s="254"/>
      <c r="O52" s="55">
        <f t="shared" si="7"/>
        <v>0</v>
      </c>
      <c r="P52" s="91"/>
      <c r="Q52" s="15"/>
      <c r="R52" s="263"/>
      <c r="S52" s="263"/>
    </row>
    <row r="53" spans="1:19">
      <c r="A53" s="29"/>
      <c r="B53" s="11"/>
      <c r="C53" s="11"/>
      <c r="D53" s="253"/>
      <c r="E53" s="43"/>
      <c r="F53" s="253"/>
      <c r="G53" s="253" t="s">
        <v>6</v>
      </c>
      <c r="H53" s="5"/>
      <c r="I53" s="12">
        <f t="shared" si="8"/>
        <v>0</v>
      </c>
      <c r="K53" s="6"/>
      <c r="L53" s="84"/>
      <c r="M53" s="6"/>
      <c r="N53" s="254"/>
      <c r="O53" s="55">
        <f t="shared" si="7"/>
        <v>0</v>
      </c>
      <c r="P53" s="91"/>
      <c r="Q53" s="15"/>
      <c r="R53" s="263"/>
      <c r="S53" s="263"/>
    </row>
    <row r="54" spans="1:19">
      <c r="A54" s="28"/>
      <c r="B54" s="21"/>
      <c r="C54" s="40" t="s">
        <v>47</v>
      </c>
      <c r="D54" s="31"/>
      <c r="E54" s="44"/>
      <c r="F54" s="31"/>
      <c r="G54" s="32"/>
      <c r="H54" s="33"/>
      <c r="I54" s="255">
        <f>SUM(I44:I50)</f>
        <v>0</v>
      </c>
      <c r="K54" s="6"/>
      <c r="L54" s="256" t="s">
        <v>161</v>
      </c>
      <c r="M54" s="6"/>
      <c r="N54" s="102"/>
      <c r="O54" s="35">
        <f>SUM(O44:O50)*0.15</f>
        <v>0</v>
      </c>
      <c r="P54" s="103"/>
      <c r="Q54" s="15"/>
      <c r="R54" s="263"/>
      <c r="S54" s="263"/>
    </row>
    <row r="55" spans="1:19">
      <c r="F55" s="10"/>
      <c r="G55" s="11"/>
      <c r="H55" s="5"/>
      <c r="I55" s="5"/>
      <c r="K55" s="6"/>
      <c r="L55" s="46"/>
      <c r="M55" s="6"/>
      <c r="N55" s="53"/>
      <c r="O55" s="53"/>
      <c r="P55" s="53"/>
      <c r="Q55" s="15"/>
      <c r="R55" s="263"/>
      <c r="S55" s="263"/>
    </row>
    <row r="56" spans="1:19">
      <c r="A56" s="23"/>
      <c r="B56" s="36" t="s">
        <v>59</v>
      </c>
      <c r="C56" s="24"/>
      <c r="D56" s="37"/>
      <c r="E56" s="45"/>
      <c r="F56" s="25"/>
      <c r="G56" s="24"/>
      <c r="H56" s="38"/>
      <c r="I56" s="39"/>
      <c r="K56" s="6"/>
      <c r="L56" s="46"/>
      <c r="M56" s="6"/>
      <c r="N56" s="53"/>
      <c r="O56" s="53"/>
      <c r="P56" s="53"/>
      <c r="Q56" s="15"/>
      <c r="R56" s="15"/>
    </row>
    <row r="57" spans="1:19">
      <c r="A57" s="29" t="s">
        <v>60</v>
      </c>
      <c r="B57" s="11"/>
      <c r="C57" s="11" t="s">
        <v>7</v>
      </c>
      <c r="D57" s="10"/>
      <c r="E57" s="43"/>
      <c r="F57" s="10"/>
      <c r="G57" s="10" t="s">
        <v>6</v>
      </c>
      <c r="H57" s="5"/>
      <c r="I57" s="12">
        <f t="shared" ref="I57:I66" si="9">F57*H57</f>
        <v>0</v>
      </c>
      <c r="K57" s="6"/>
      <c r="L57" s="86"/>
      <c r="M57" s="6"/>
      <c r="N57" s="96"/>
      <c r="O57" s="55">
        <f>I57</f>
        <v>0</v>
      </c>
      <c r="P57" s="91"/>
      <c r="Q57" s="15"/>
      <c r="R57" s="15"/>
    </row>
    <row r="58" spans="1:19">
      <c r="A58" s="29" t="s">
        <v>61</v>
      </c>
      <c r="B58" s="11"/>
      <c r="C58" s="11" t="s">
        <v>12</v>
      </c>
      <c r="D58" s="10"/>
      <c r="E58" s="43"/>
      <c r="F58" s="10"/>
      <c r="G58" s="10" t="s">
        <v>6</v>
      </c>
      <c r="H58" s="5"/>
      <c r="I58" s="12">
        <f t="shared" si="9"/>
        <v>0</v>
      </c>
      <c r="K58" s="6"/>
      <c r="L58" s="83"/>
      <c r="M58" s="6"/>
      <c r="N58" s="54"/>
      <c r="O58" s="55">
        <f t="shared" ref="O58:O66" si="10">I58</f>
        <v>0</v>
      </c>
      <c r="P58" s="91"/>
      <c r="Q58" s="15"/>
      <c r="R58" s="15"/>
    </row>
    <row r="59" spans="1:19">
      <c r="A59" s="29" t="s">
        <v>62</v>
      </c>
      <c r="B59" s="11"/>
      <c r="C59" s="11" t="s">
        <v>73</v>
      </c>
      <c r="D59" s="10"/>
      <c r="E59" s="43"/>
      <c r="F59" s="10"/>
      <c r="G59" s="10" t="s">
        <v>6</v>
      </c>
      <c r="H59" s="5"/>
      <c r="I59" s="12">
        <f t="shared" si="9"/>
        <v>0</v>
      </c>
      <c r="K59" s="6"/>
      <c r="L59" s="83"/>
      <c r="M59" s="6"/>
      <c r="N59" s="97"/>
      <c r="O59" s="55">
        <f t="shared" si="10"/>
        <v>0</v>
      </c>
      <c r="P59" s="91"/>
      <c r="Q59" s="15"/>
      <c r="R59" s="15"/>
    </row>
    <row r="60" spans="1:19">
      <c r="A60" s="29" t="s">
        <v>63</v>
      </c>
      <c r="B60" s="11"/>
      <c r="C60" s="11" t="s">
        <v>29</v>
      </c>
      <c r="D60" s="10"/>
      <c r="E60" s="43"/>
      <c r="F60" s="10"/>
      <c r="G60" s="10" t="s">
        <v>6</v>
      </c>
      <c r="H60" s="5"/>
      <c r="I60" s="12">
        <f t="shared" si="9"/>
        <v>0</v>
      </c>
      <c r="K60" s="6"/>
      <c r="L60" s="83"/>
      <c r="M60" s="6"/>
      <c r="N60" s="54"/>
      <c r="O60" s="55">
        <f t="shared" si="10"/>
        <v>0</v>
      </c>
      <c r="P60" s="91"/>
      <c r="Q60" s="15"/>
      <c r="R60" s="15"/>
    </row>
    <row r="61" spans="1:19">
      <c r="A61" s="29" t="s">
        <v>64</v>
      </c>
      <c r="B61" s="11"/>
      <c r="C61" s="11" t="s">
        <v>10</v>
      </c>
      <c r="D61" s="10"/>
      <c r="E61" s="43"/>
      <c r="F61" s="10"/>
      <c r="G61" s="10" t="s">
        <v>6</v>
      </c>
      <c r="H61" s="5"/>
      <c r="I61" s="12">
        <f t="shared" si="9"/>
        <v>0</v>
      </c>
      <c r="K61" s="6"/>
      <c r="L61" s="83"/>
      <c r="M61" s="6"/>
      <c r="N61" s="97"/>
      <c r="O61" s="55">
        <f t="shared" si="10"/>
        <v>0</v>
      </c>
      <c r="P61" s="91"/>
      <c r="Q61" s="15"/>
      <c r="R61" s="15"/>
    </row>
    <row r="62" spans="1:19">
      <c r="A62" s="29" t="s">
        <v>65</v>
      </c>
      <c r="B62" s="11"/>
      <c r="C62" s="11" t="s">
        <v>1</v>
      </c>
      <c r="D62" s="10"/>
      <c r="E62" s="43"/>
      <c r="F62" s="10"/>
      <c r="G62" s="10" t="s">
        <v>6</v>
      </c>
      <c r="H62" s="5"/>
      <c r="I62" s="12">
        <f t="shared" si="9"/>
        <v>0</v>
      </c>
      <c r="K62" s="6"/>
      <c r="L62" s="83"/>
      <c r="M62" s="6"/>
      <c r="N62" s="54"/>
      <c r="O62" s="55">
        <f t="shared" si="10"/>
        <v>0</v>
      </c>
      <c r="P62" s="91"/>
      <c r="Q62" s="15"/>
      <c r="R62" s="15"/>
    </row>
    <row r="63" spans="1:19">
      <c r="A63" s="29" t="s">
        <v>66</v>
      </c>
      <c r="B63" s="11"/>
      <c r="C63" s="11" t="s">
        <v>2</v>
      </c>
      <c r="D63" s="10"/>
      <c r="E63" s="43"/>
      <c r="F63" s="10"/>
      <c r="G63" s="10" t="s">
        <v>6</v>
      </c>
      <c r="H63" s="5"/>
      <c r="I63" s="12">
        <f t="shared" si="9"/>
        <v>0</v>
      </c>
      <c r="K63" s="6"/>
      <c r="L63" s="83"/>
      <c r="M63" s="6"/>
      <c r="N63" s="97"/>
      <c r="O63" s="55">
        <f t="shared" si="10"/>
        <v>0</v>
      </c>
      <c r="P63" s="91"/>
      <c r="Q63" s="15"/>
      <c r="R63" s="15"/>
    </row>
    <row r="64" spans="1:19">
      <c r="A64" s="29" t="s">
        <v>67</v>
      </c>
      <c r="B64" s="11"/>
      <c r="C64" s="11" t="s">
        <v>55</v>
      </c>
      <c r="D64" s="10"/>
      <c r="E64" s="43"/>
      <c r="F64" s="10"/>
      <c r="G64" s="10" t="s">
        <v>6</v>
      </c>
      <c r="H64" s="5"/>
      <c r="I64" s="12">
        <f t="shared" si="9"/>
        <v>0</v>
      </c>
      <c r="K64" s="6"/>
      <c r="L64" s="83"/>
      <c r="M64" s="6"/>
      <c r="N64" s="54"/>
      <c r="O64" s="55">
        <f t="shared" si="10"/>
        <v>0</v>
      </c>
      <c r="P64" s="91"/>
      <c r="Q64" s="15"/>
      <c r="R64" s="15"/>
    </row>
    <row r="65" spans="1:25">
      <c r="A65" s="29" t="s">
        <v>68</v>
      </c>
      <c r="B65" s="11"/>
      <c r="C65" s="11" t="s">
        <v>3</v>
      </c>
      <c r="D65" s="10"/>
      <c r="E65" s="43"/>
      <c r="F65" s="10"/>
      <c r="G65" s="10" t="s">
        <v>6</v>
      </c>
      <c r="H65" s="5"/>
      <c r="I65" s="12">
        <f t="shared" si="9"/>
        <v>0</v>
      </c>
      <c r="K65" s="6"/>
      <c r="L65" s="83"/>
      <c r="M65" s="6"/>
      <c r="N65" s="97"/>
      <c r="O65" s="55">
        <f t="shared" si="10"/>
        <v>0</v>
      </c>
      <c r="P65" s="91"/>
      <c r="Q65" s="15"/>
      <c r="R65" s="15"/>
    </row>
    <row r="66" spans="1:25">
      <c r="A66" s="29" t="s">
        <v>57</v>
      </c>
      <c r="B66" s="11"/>
      <c r="C66" s="11" t="s">
        <v>49</v>
      </c>
      <c r="D66" s="10"/>
      <c r="E66" s="43"/>
      <c r="F66" s="10"/>
      <c r="G66" s="10" t="s">
        <v>6</v>
      </c>
      <c r="H66" s="5"/>
      <c r="I66" s="13">
        <f t="shared" si="9"/>
        <v>0</v>
      </c>
      <c r="K66" s="6"/>
      <c r="L66" s="84"/>
      <c r="M66" s="6"/>
      <c r="N66" s="54"/>
      <c r="O66" s="54">
        <f t="shared" si="10"/>
        <v>0</v>
      </c>
      <c r="P66" s="90"/>
      <c r="Q66" s="15"/>
      <c r="R66" s="15"/>
    </row>
    <row r="67" spans="1:25">
      <c r="A67" s="28"/>
      <c r="B67" s="21"/>
      <c r="C67" s="40" t="s">
        <v>47</v>
      </c>
      <c r="D67" s="31"/>
      <c r="E67" s="44"/>
      <c r="F67" s="31"/>
      <c r="G67" s="32"/>
      <c r="H67" s="33"/>
      <c r="I67" s="34">
        <f>SUM(I57:I66)</f>
        <v>0</v>
      </c>
      <c r="K67" s="6"/>
      <c r="L67" s="88" t="s">
        <v>161</v>
      </c>
      <c r="M67" s="6"/>
      <c r="N67" s="102"/>
      <c r="O67" s="35">
        <f>SUM(O57:O66)*0.15</f>
        <v>0</v>
      </c>
      <c r="P67" s="103"/>
      <c r="Q67" s="15"/>
      <c r="R67" s="15"/>
    </row>
    <row r="68" spans="1:25">
      <c r="F68" s="10"/>
      <c r="G68" s="11"/>
      <c r="H68" s="5"/>
      <c r="I68" s="5"/>
      <c r="K68" s="6"/>
      <c r="L68" s="46"/>
      <c r="M68" s="6"/>
      <c r="N68" s="53"/>
      <c r="O68" s="53"/>
      <c r="P68" s="53"/>
      <c r="Q68" s="15"/>
      <c r="R68" s="15"/>
    </row>
    <row r="69" spans="1:25">
      <c r="A69" s="23"/>
      <c r="B69" s="36" t="s">
        <v>4</v>
      </c>
      <c r="C69" s="24"/>
      <c r="D69" s="37"/>
      <c r="E69" s="45"/>
      <c r="F69" s="25"/>
      <c r="G69" s="24"/>
      <c r="H69" s="38"/>
      <c r="I69" s="39"/>
      <c r="K69" s="6"/>
      <c r="L69" s="46"/>
      <c r="M69" s="6"/>
      <c r="N69" s="53"/>
      <c r="O69" s="53"/>
      <c r="P69" s="53"/>
      <c r="Q69" s="15"/>
      <c r="R69" s="15"/>
    </row>
    <row r="70" spans="1:25">
      <c r="A70" s="29" t="s">
        <v>30</v>
      </c>
      <c r="B70" s="11"/>
      <c r="C70" s="11" t="s">
        <v>70</v>
      </c>
      <c r="D70" s="10"/>
      <c r="E70" s="43"/>
      <c r="F70" s="10"/>
      <c r="G70" s="10" t="s">
        <v>6</v>
      </c>
      <c r="H70" s="5"/>
      <c r="I70" s="12">
        <f>F70*H70</f>
        <v>0</v>
      </c>
      <c r="K70" s="6"/>
      <c r="L70" s="86"/>
      <c r="M70" s="6"/>
      <c r="N70" s="96">
        <f>H70*12</f>
        <v>0</v>
      </c>
      <c r="O70" s="55">
        <f>H70*18</f>
        <v>0</v>
      </c>
      <c r="P70" s="91"/>
      <c r="Q70" s="6"/>
      <c r="R70" s="15"/>
      <c r="Y70" s="6"/>
    </row>
    <row r="71" spans="1:25">
      <c r="A71" s="29" t="s">
        <v>31</v>
      </c>
      <c r="B71" s="11"/>
      <c r="C71" s="11" t="s">
        <v>71</v>
      </c>
      <c r="D71" s="10"/>
      <c r="E71" s="43"/>
      <c r="F71" s="10"/>
      <c r="G71" s="10" t="s">
        <v>6</v>
      </c>
      <c r="H71" s="5"/>
      <c r="I71" s="12">
        <f>F71*H71</f>
        <v>0</v>
      </c>
      <c r="K71" s="6"/>
      <c r="L71" s="83"/>
      <c r="M71" s="6"/>
      <c r="N71" s="54">
        <f>H71</f>
        <v>0</v>
      </c>
      <c r="O71" s="54">
        <f>H71</f>
        <v>0</v>
      </c>
      <c r="P71" s="90"/>
      <c r="Q71" s="15"/>
      <c r="R71" s="15"/>
    </row>
    <row r="72" spans="1:25">
      <c r="A72" s="29" t="s">
        <v>32</v>
      </c>
      <c r="B72" s="11"/>
      <c r="C72" s="11" t="s">
        <v>35</v>
      </c>
      <c r="D72" s="10"/>
      <c r="E72" s="43"/>
      <c r="F72" s="10"/>
      <c r="G72" s="10" t="s">
        <v>6</v>
      </c>
      <c r="H72" s="5"/>
      <c r="I72" s="12">
        <f>F72*H72</f>
        <v>0</v>
      </c>
      <c r="K72" s="6"/>
      <c r="L72" s="83"/>
      <c r="M72" s="6"/>
      <c r="N72" s="97">
        <f>H72*0</f>
        <v>0</v>
      </c>
      <c r="O72" s="56">
        <f>H72*5</f>
        <v>0</v>
      </c>
      <c r="P72" s="92">
        <f>H72*35</f>
        <v>0</v>
      </c>
      <c r="Q72" s="15"/>
      <c r="R72" s="15"/>
    </row>
    <row r="73" spans="1:25">
      <c r="A73" s="29" t="s">
        <v>33</v>
      </c>
      <c r="B73" s="11"/>
      <c r="C73" s="11" t="s">
        <v>1</v>
      </c>
      <c r="D73" s="10"/>
      <c r="E73" s="43"/>
      <c r="F73" s="10"/>
      <c r="G73" s="10" t="s">
        <v>6</v>
      </c>
      <c r="H73" s="5"/>
      <c r="I73" s="12">
        <f>F73*H73</f>
        <v>0</v>
      </c>
      <c r="K73" s="6"/>
      <c r="L73" s="83"/>
      <c r="M73" s="6"/>
      <c r="N73" s="54">
        <f>H73*2</f>
        <v>0</v>
      </c>
      <c r="O73" s="54">
        <f>H73*2</f>
        <v>0</v>
      </c>
      <c r="P73" s="90">
        <f>H73</f>
        <v>0</v>
      </c>
      <c r="Q73" s="15"/>
      <c r="R73" s="15"/>
    </row>
    <row r="74" spans="1:25">
      <c r="A74" s="29" t="s">
        <v>34</v>
      </c>
      <c r="B74" s="11"/>
      <c r="C74" s="11" t="s">
        <v>5</v>
      </c>
      <c r="D74" s="10"/>
      <c r="E74" s="43"/>
      <c r="F74" s="10"/>
      <c r="G74" s="10" t="s">
        <v>6</v>
      </c>
      <c r="H74" s="5"/>
      <c r="I74" s="13">
        <f>F74*H74</f>
        <v>0</v>
      </c>
      <c r="K74" s="6"/>
      <c r="L74" s="84"/>
      <c r="M74" s="6"/>
      <c r="N74" s="97">
        <f>H74</f>
        <v>0</v>
      </c>
      <c r="O74" s="57">
        <f>H74</f>
        <v>0</v>
      </c>
      <c r="P74" s="93">
        <f>H74</f>
        <v>0</v>
      </c>
      <c r="Q74" s="15"/>
      <c r="R74" s="15"/>
    </row>
    <row r="75" spans="1:25">
      <c r="A75" s="28"/>
      <c r="B75" s="21"/>
      <c r="C75" s="40" t="s">
        <v>48</v>
      </c>
      <c r="D75" s="31"/>
      <c r="E75" s="44"/>
      <c r="F75" s="31"/>
      <c r="G75" s="32"/>
      <c r="H75" s="33"/>
      <c r="I75" s="34">
        <f>SUM(I70:I74)</f>
        <v>0</v>
      </c>
      <c r="K75" s="6"/>
      <c r="L75" s="88" t="s">
        <v>161</v>
      </c>
      <c r="M75" s="6"/>
      <c r="N75" s="101">
        <f>SUM(N70:N74)*0.15</f>
        <v>0</v>
      </c>
      <c r="O75" s="101">
        <f>SUM(O70:O74)*0.15</f>
        <v>0</v>
      </c>
      <c r="P75" s="101">
        <f>SUM(P70:P74)*0.15</f>
        <v>0</v>
      </c>
      <c r="Q75" s="15"/>
      <c r="R75" s="15"/>
    </row>
    <row r="76" spans="1:25" ht="13.5" thickBot="1">
      <c r="C76" s="19"/>
      <c r="D76" s="9"/>
      <c r="E76" s="14"/>
      <c r="F76" s="14"/>
      <c r="G76" s="15"/>
      <c r="H76" s="6"/>
      <c r="I76" s="6"/>
      <c r="K76" s="6"/>
      <c r="L76" s="46"/>
      <c r="M76" s="6"/>
      <c r="N76" s="53"/>
      <c r="O76" s="53"/>
      <c r="P76" s="53"/>
      <c r="Q76" s="15"/>
      <c r="R76" s="15"/>
    </row>
    <row r="77" spans="1:25" ht="13.5" thickBot="1">
      <c r="C77" s="18" t="s">
        <v>127</v>
      </c>
      <c r="D77" s="2"/>
      <c r="E77" s="20"/>
      <c r="F77" s="10"/>
      <c r="G77" s="11"/>
      <c r="H77" s="5"/>
      <c r="I77" s="89">
        <f>I75+I67+I41+I28+I19+I12</f>
        <v>0</v>
      </c>
      <c r="J77" s="4"/>
      <c r="K77" s="4"/>
      <c r="L77" s="47"/>
      <c r="M77" s="4"/>
      <c r="N77" s="98">
        <v>0</v>
      </c>
      <c r="O77" s="98">
        <v>0</v>
      </c>
      <c r="P77" s="79">
        <f>SUM(P11:P75)-P75-P67-P41-P28-P19-P12</f>
        <v>0</v>
      </c>
      <c r="Q77" s="15"/>
      <c r="R77" s="262" t="s">
        <v>131</v>
      </c>
      <c r="S77" s="263"/>
      <c r="U77" s="52"/>
      <c r="V77" s="52"/>
      <c r="W77" s="52"/>
      <c r="X77" s="52"/>
    </row>
    <row r="78" spans="1:25">
      <c r="C78" s="18"/>
      <c r="D78" s="2"/>
      <c r="E78" s="20"/>
      <c r="F78" s="10"/>
      <c r="G78" s="11"/>
      <c r="H78" s="5"/>
      <c r="I78" s="4"/>
      <c r="J78" s="4"/>
      <c r="K78" s="4"/>
      <c r="L78" s="47"/>
      <c r="M78" s="4"/>
      <c r="N78" s="53"/>
      <c r="O78" s="53"/>
      <c r="P78" s="113">
        <f>SUM(N77:P77)</f>
        <v>0</v>
      </c>
      <c r="Q78" s="15"/>
      <c r="R78" s="263"/>
      <c r="S78" s="263"/>
      <c r="U78" s="52"/>
      <c r="V78" s="52"/>
      <c r="W78" s="52"/>
      <c r="X78" s="52"/>
    </row>
    <row r="79" spans="1:25">
      <c r="A79" s="23"/>
      <c r="B79" s="36" t="s">
        <v>107</v>
      </c>
      <c r="C79" s="24"/>
      <c r="D79" s="25"/>
      <c r="E79" s="25"/>
      <c r="F79" s="67"/>
      <c r="G79" s="68"/>
      <c r="H79" s="72"/>
      <c r="I79" s="69"/>
      <c r="K79" s="4"/>
      <c r="L79" s="47"/>
      <c r="M79" s="4"/>
      <c r="N79" s="53"/>
      <c r="O79" s="53"/>
      <c r="P79" s="53"/>
      <c r="Q79" s="15"/>
      <c r="R79" s="263"/>
      <c r="S79" s="263"/>
      <c r="U79" s="52"/>
      <c r="V79" s="52"/>
      <c r="W79" s="52"/>
      <c r="X79" s="52"/>
    </row>
    <row r="80" spans="1:25">
      <c r="A80" s="29" t="s">
        <v>115</v>
      </c>
      <c r="B80" s="11"/>
      <c r="C80" s="11" t="s">
        <v>19</v>
      </c>
      <c r="D80" s="10"/>
      <c r="F80" s="14"/>
      <c r="G80" s="10" t="s">
        <v>6</v>
      </c>
      <c r="H80" s="5"/>
      <c r="I80" s="12">
        <f t="shared" ref="I80:I87" si="11">F80*H80</f>
        <v>0</v>
      </c>
      <c r="K80" s="4"/>
      <c r="L80" s="107"/>
      <c r="M80" s="4"/>
      <c r="N80" s="96"/>
      <c r="O80" s="55">
        <f>H80</f>
        <v>0</v>
      </c>
      <c r="P80" s="91">
        <f>H80</f>
        <v>0</v>
      </c>
      <c r="Q80" s="15"/>
      <c r="R80" s="263"/>
      <c r="S80" s="263"/>
      <c r="U80" s="52"/>
      <c r="V80" s="52"/>
      <c r="W80" s="52"/>
      <c r="X80" s="52"/>
    </row>
    <row r="81" spans="1:24">
      <c r="A81" s="29" t="s">
        <v>116</v>
      </c>
      <c r="B81" s="11"/>
      <c r="C81" s="11" t="s">
        <v>20</v>
      </c>
      <c r="D81" s="10"/>
      <c r="F81" s="14"/>
      <c r="G81" s="10" t="s">
        <v>6</v>
      </c>
      <c r="H81" s="6"/>
      <c r="I81" s="12">
        <f t="shared" si="11"/>
        <v>0</v>
      </c>
      <c r="K81" s="4"/>
      <c r="L81" s="108"/>
      <c r="M81" s="4"/>
      <c r="N81" s="99">
        <f>I81</f>
        <v>0</v>
      </c>
      <c r="O81" s="54"/>
      <c r="P81" s="90"/>
      <c r="Q81" s="15"/>
      <c r="R81" s="15"/>
      <c r="U81" s="52"/>
      <c r="V81" s="52"/>
      <c r="W81" s="52"/>
      <c r="X81" s="52"/>
    </row>
    <row r="82" spans="1:24">
      <c r="A82" s="29" t="s">
        <v>117</v>
      </c>
      <c r="B82" s="11"/>
      <c r="C82" s="11" t="s">
        <v>21</v>
      </c>
      <c r="D82" s="10"/>
      <c r="F82" s="14"/>
      <c r="G82" s="10" t="s">
        <v>6</v>
      </c>
      <c r="H82" s="6"/>
      <c r="I82" s="12">
        <f t="shared" si="11"/>
        <v>0</v>
      </c>
      <c r="K82" s="4"/>
      <c r="L82" s="108"/>
      <c r="M82" s="4"/>
      <c r="N82" s="97">
        <f>H82</f>
        <v>0</v>
      </c>
      <c r="O82" s="56">
        <f>H82</f>
        <v>0</v>
      </c>
      <c r="P82" s="92">
        <f>H82</f>
        <v>0</v>
      </c>
      <c r="Q82" s="15"/>
      <c r="R82" s="15"/>
      <c r="U82" s="52"/>
      <c r="V82" s="52"/>
      <c r="W82" s="52"/>
      <c r="X82" s="52"/>
    </row>
    <row r="83" spans="1:24">
      <c r="A83" s="105" t="s">
        <v>118</v>
      </c>
      <c r="B83" s="15"/>
      <c r="C83" s="15" t="s">
        <v>108</v>
      </c>
      <c r="D83" s="14"/>
      <c r="E83" s="14"/>
      <c r="F83" s="14"/>
      <c r="G83" s="10" t="s">
        <v>6</v>
      </c>
      <c r="H83" s="6"/>
      <c r="I83" s="12">
        <f t="shared" si="11"/>
        <v>0</v>
      </c>
      <c r="K83" s="4"/>
      <c r="L83" s="108"/>
      <c r="M83" s="4"/>
      <c r="N83" s="99">
        <f>H83</f>
        <v>0</v>
      </c>
      <c r="O83" s="54"/>
      <c r="P83" s="90"/>
      <c r="Q83" s="15"/>
      <c r="R83" s="15"/>
      <c r="U83" s="52"/>
      <c r="V83" s="52"/>
      <c r="W83" s="52"/>
      <c r="X83" s="52"/>
    </row>
    <row r="84" spans="1:24">
      <c r="A84" s="29" t="s">
        <v>119</v>
      </c>
      <c r="B84" s="11"/>
      <c r="C84" s="11" t="s">
        <v>22</v>
      </c>
      <c r="D84" s="10"/>
      <c r="F84" s="14"/>
      <c r="G84" s="10" t="s">
        <v>6</v>
      </c>
      <c r="H84" s="6"/>
      <c r="I84" s="12">
        <f t="shared" si="11"/>
        <v>0</v>
      </c>
      <c r="K84" s="4"/>
      <c r="L84" s="108"/>
      <c r="M84" s="4"/>
      <c r="N84" s="97"/>
      <c r="O84" s="56">
        <f>H84</f>
        <v>0</v>
      </c>
      <c r="P84" s="92">
        <f>H84</f>
        <v>0</v>
      </c>
      <c r="Q84" s="15"/>
      <c r="R84" s="15"/>
      <c r="U84" s="52"/>
      <c r="V84" s="52"/>
      <c r="W84" s="52"/>
      <c r="X84" s="52"/>
    </row>
    <row r="85" spans="1:24">
      <c r="A85" s="29" t="s">
        <v>120</v>
      </c>
      <c r="B85" s="30"/>
      <c r="C85" s="11" t="s">
        <v>23</v>
      </c>
      <c r="D85" s="10"/>
      <c r="F85" s="14"/>
      <c r="G85" s="10" t="s">
        <v>6</v>
      </c>
      <c r="H85" s="6"/>
      <c r="I85" s="12">
        <f t="shared" si="11"/>
        <v>0</v>
      </c>
      <c r="K85" s="4"/>
      <c r="L85" s="108"/>
      <c r="M85" s="4"/>
      <c r="N85" s="99">
        <f>H85</f>
        <v>0</v>
      </c>
      <c r="O85" s="54"/>
      <c r="P85" s="90"/>
      <c r="Q85" s="15"/>
      <c r="R85" s="15"/>
      <c r="U85" s="52"/>
      <c r="V85" s="52"/>
      <c r="W85" s="52"/>
      <c r="X85" s="52"/>
    </row>
    <row r="86" spans="1:24">
      <c r="A86" s="29" t="s">
        <v>121</v>
      </c>
      <c r="B86" s="11"/>
      <c r="C86" s="11" t="s">
        <v>109</v>
      </c>
      <c r="D86" s="10"/>
      <c r="F86" s="14"/>
      <c r="G86" s="10" t="s">
        <v>6</v>
      </c>
      <c r="H86" s="6"/>
      <c r="I86" s="12">
        <f t="shared" si="11"/>
        <v>0</v>
      </c>
      <c r="K86" s="4"/>
      <c r="L86" s="108"/>
      <c r="M86" s="4"/>
      <c r="N86" s="97">
        <f>H86</f>
        <v>0</v>
      </c>
      <c r="O86" s="56">
        <f>H86</f>
        <v>0</v>
      </c>
      <c r="P86" s="92">
        <f>H86</f>
        <v>0</v>
      </c>
      <c r="Q86" s="15"/>
      <c r="R86" s="15"/>
      <c r="U86" s="52"/>
      <c r="V86" s="52"/>
      <c r="W86" s="52"/>
      <c r="X86" s="52"/>
    </row>
    <row r="87" spans="1:24">
      <c r="A87" s="29" t="s">
        <v>122</v>
      </c>
      <c r="B87" s="11"/>
      <c r="C87" s="11" t="s">
        <v>110</v>
      </c>
      <c r="D87" s="10"/>
      <c r="F87" s="14"/>
      <c r="G87" s="10" t="s">
        <v>6</v>
      </c>
      <c r="H87" s="6"/>
      <c r="I87" s="12">
        <f t="shared" si="11"/>
        <v>0</v>
      </c>
      <c r="K87" s="4"/>
      <c r="L87" s="108"/>
      <c r="M87" s="4"/>
      <c r="N87" s="99">
        <f>H87</f>
        <v>0</v>
      </c>
      <c r="O87" s="54"/>
      <c r="P87" s="90"/>
      <c r="Q87" s="15"/>
      <c r="R87" s="15"/>
      <c r="U87" s="52"/>
      <c r="V87" s="52"/>
      <c r="W87" s="52"/>
      <c r="X87" s="52"/>
    </row>
    <row r="88" spans="1:24">
      <c r="A88" s="29" t="s">
        <v>123</v>
      </c>
      <c r="B88" s="11"/>
      <c r="C88" s="11" t="s">
        <v>111</v>
      </c>
      <c r="D88" s="10"/>
      <c r="F88" s="14"/>
      <c r="G88" s="253" t="s">
        <v>6</v>
      </c>
      <c r="H88" s="6"/>
      <c r="I88" s="12">
        <f t="shared" ref="I88:I90" si="12">F88*H88</f>
        <v>0</v>
      </c>
      <c r="K88" s="4"/>
      <c r="L88" s="108"/>
      <c r="M88" s="4"/>
      <c r="N88" s="97"/>
      <c r="O88" s="56">
        <f>H88</f>
        <v>0</v>
      </c>
      <c r="P88" s="92">
        <f>H88</f>
        <v>0</v>
      </c>
      <c r="Q88" s="15"/>
      <c r="R88" s="15"/>
      <c r="U88" s="52"/>
      <c r="V88" s="52"/>
      <c r="W88" s="52"/>
      <c r="X88" s="52"/>
    </row>
    <row r="89" spans="1:24">
      <c r="A89" s="29" t="s">
        <v>124</v>
      </c>
      <c r="B89" s="11"/>
      <c r="C89" s="11" t="s">
        <v>112</v>
      </c>
      <c r="D89" s="10"/>
      <c r="F89" s="14"/>
      <c r="G89" s="253" t="s">
        <v>6</v>
      </c>
      <c r="H89" s="6"/>
      <c r="I89" s="12">
        <f t="shared" si="12"/>
        <v>0</v>
      </c>
      <c r="K89" s="4"/>
      <c r="L89" s="108"/>
      <c r="M89" s="4"/>
      <c r="N89" s="99">
        <f>I89</f>
        <v>0</v>
      </c>
      <c r="O89" s="54"/>
      <c r="P89" s="90"/>
      <c r="Q89" s="15"/>
      <c r="R89" s="15"/>
      <c r="U89" s="52"/>
      <c r="V89" s="52"/>
      <c r="W89" s="52"/>
      <c r="X89" s="52"/>
    </row>
    <row r="90" spans="1:24">
      <c r="A90" s="29" t="s">
        <v>125</v>
      </c>
      <c r="B90" s="11"/>
      <c r="C90" s="11" t="s">
        <v>113</v>
      </c>
      <c r="D90" s="10"/>
      <c r="F90" s="14"/>
      <c r="G90" s="253" t="s">
        <v>6</v>
      </c>
      <c r="H90" s="6"/>
      <c r="I90" s="13">
        <f t="shared" si="12"/>
        <v>0</v>
      </c>
      <c r="K90" s="4"/>
      <c r="L90" s="109"/>
      <c r="M90" s="4"/>
      <c r="N90" s="97"/>
      <c r="O90" s="56">
        <f>H90</f>
        <v>0</v>
      </c>
      <c r="P90" s="92">
        <f>H90</f>
        <v>0</v>
      </c>
      <c r="Q90" s="15"/>
      <c r="R90" s="15"/>
      <c r="U90" s="52"/>
      <c r="V90" s="52"/>
      <c r="W90" s="52"/>
      <c r="X90" s="52"/>
    </row>
    <row r="91" spans="1:24">
      <c r="A91" s="28" t="s">
        <v>126</v>
      </c>
      <c r="B91" s="21"/>
      <c r="C91" s="40" t="s">
        <v>114</v>
      </c>
      <c r="D91" s="31"/>
      <c r="E91" s="31"/>
      <c r="F91" s="31"/>
      <c r="G91" s="32"/>
      <c r="H91" s="33"/>
      <c r="I91" s="34">
        <f>SUM(I80:I90)</f>
        <v>0</v>
      </c>
      <c r="K91" s="4"/>
      <c r="L91" s="88" t="s">
        <v>129</v>
      </c>
      <c r="M91" s="4"/>
      <c r="N91" s="100">
        <f>SUM(N80:N90)</f>
        <v>0</v>
      </c>
      <c r="O91" s="100">
        <f>SUM(O80:O90)</f>
        <v>0</v>
      </c>
      <c r="P91" s="101">
        <f>SUM(P80:P90)</f>
        <v>0</v>
      </c>
      <c r="Q91" s="15"/>
      <c r="R91" s="15"/>
      <c r="U91" s="52"/>
      <c r="V91" s="52"/>
      <c r="W91" s="52"/>
      <c r="X91" s="52"/>
    </row>
    <row r="92" spans="1:24">
      <c r="K92" s="4"/>
      <c r="L92" s="47"/>
      <c r="M92" s="4"/>
      <c r="N92" s="53"/>
      <c r="O92" s="53"/>
      <c r="P92" s="53"/>
      <c r="Q92" s="15"/>
      <c r="R92" s="15"/>
      <c r="U92" s="52"/>
      <c r="V92" s="52"/>
      <c r="W92" s="52"/>
      <c r="X92" s="52"/>
    </row>
    <row r="93" spans="1:24">
      <c r="B93" s="30" t="s">
        <v>24</v>
      </c>
      <c r="I93" s="17">
        <f>I77*0.15</f>
        <v>0</v>
      </c>
      <c r="J93" s="7"/>
      <c r="K93" s="4"/>
      <c r="L93" s="46"/>
      <c r="M93" s="4"/>
      <c r="N93" s="110">
        <v>0</v>
      </c>
      <c r="O93" s="110">
        <v>0</v>
      </c>
      <c r="P93" s="110">
        <f>P77*0.15</f>
        <v>0</v>
      </c>
      <c r="Q93" s="15"/>
      <c r="R93" s="262" t="s">
        <v>132</v>
      </c>
      <c r="S93" s="263"/>
      <c r="U93" s="52"/>
      <c r="V93" s="52"/>
      <c r="W93" s="52"/>
      <c r="X93" s="52"/>
    </row>
    <row r="94" spans="1:24">
      <c r="B94" s="11"/>
      <c r="K94" s="4"/>
      <c r="L94" s="46"/>
      <c r="M94" s="4"/>
      <c r="N94" s="53"/>
      <c r="O94" s="53"/>
      <c r="P94" s="53"/>
      <c r="Q94" s="15"/>
      <c r="R94" s="263"/>
      <c r="S94" s="263"/>
      <c r="U94" s="52"/>
      <c r="V94" s="52"/>
      <c r="W94" s="52"/>
      <c r="X94" s="52"/>
    </row>
    <row r="95" spans="1:24">
      <c r="B95" s="30" t="s">
        <v>158</v>
      </c>
      <c r="I95" s="17">
        <f>I97-I77-I91-I93</f>
        <v>0</v>
      </c>
      <c r="K95" s="4"/>
      <c r="L95" s="46"/>
      <c r="M95" s="4"/>
      <c r="N95" s="110">
        <v>0</v>
      </c>
      <c r="O95" s="110">
        <v>0</v>
      </c>
      <c r="P95" s="110">
        <v>0</v>
      </c>
      <c r="Q95" s="15"/>
      <c r="R95" s="262" t="s">
        <v>133</v>
      </c>
      <c r="S95" s="263"/>
      <c r="U95" s="52"/>
      <c r="V95" s="52"/>
      <c r="W95" s="52"/>
      <c r="X95" s="52"/>
    </row>
    <row r="96" spans="1:24" ht="13.5" thickBot="1">
      <c r="K96" s="4"/>
      <c r="L96" s="46"/>
      <c r="M96" s="4"/>
      <c r="N96" s="53"/>
      <c r="O96" s="53"/>
      <c r="P96" s="53"/>
      <c r="Q96" s="15"/>
      <c r="R96" s="263"/>
      <c r="S96" s="263"/>
      <c r="U96" s="52"/>
      <c r="V96" s="52"/>
      <c r="W96" s="52"/>
      <c r="X96" s="52"/>
    </row>
    <row r="97" spans="1:24" ht="13.5" thickBot="1">
      <c r="C97" s="18" t="s">
        <v>128</v>
      </c>
      <c r="I97" s="89">
        <f>I77/0.65</f>
        <v>0</v>
      </c>
      <c r="J97" s="4"/>
      <c r="K97" s="4"/>
      <c r="L97" s="112">
        <f>SUM(N97:P97)</f>
        <v>0</v>
      </c>
      <c r="M97" s="4"/>
      <c r="N97" s="99">
        <f>N95+N93+N91+N77</f>
        <v>0</v>
      </c>
      <c r="O97" s="99">
        <f>O95+O93+O91+O77</f>
        <v>0</v>
      </c>
      <c r="P97" s="54">
        <f>P95+P93+P91+P77</f>
        <v>0</v>
      </c>
      <c r="Q97" s="15"/>
      <c r="R97" s="15"/>
      <c r="U97" s="52"/>
      <c r="V97" s="52"/>
      <c r="W97" s="52"/>
      <c r="X97" s="52"/>
    </row>
    <row r="98" spans="1:24">
      <c r="K98" s="4"/>
      <c r="L98" s="46"/>
      <c r="M98" s="4"/>
      <c r="N98" s="53"/>
      <c r="O98" s="53"/>
      <c r="P98" s="53"/>
      <c r="Q98" s="15"/>
      <c r="R98" s="15"/>
      <c r="U98" s="52"/>
      <c r="V98" s="52"/>
      <c r="W98" s="52"/>
      <c r="X98" s="52"/>
    </row>
    <row r="99" spans="1:24">
      <c r="K99" s="4"/>
      <c r="L99" s="47"/>
      <c r="M99" s="4"/>
      <c r="N99" s="53"/>
      <c r="O99" s="53"/>
      <c r="P99" s="53"/>
      <c r="Q99" s="15"/>
      <c r="R99" s="15"/>
      <c r="U99" s="52"/>
      <c r="V99" s="52"/>
      <c r="W99" s="52"/>
      <c r="X99" s="52"/>
    </row>
    <row r="100" spans="1:24">
      <c r="K100" s="4"/>
      <c r="L100" s="47"/>
      <c r="M100" s="4"/>
      <c r="N100" s="53"/>
      <c r="O100" s="53"/>
      <c r="P100" s="53"/>
      <c r="Q100" s="15"/>
      <c r="R100" s="15"/>
      <c r="U100" s="52"/>
      <c r="V100" s="52"/>
      <c r="W100" s="52"/>
      <c r="X100" s="52"/>
    </row>
    <row r="101" spans="1:24">
      <c r="K101" s="4"/>
      <c r="L101" s="47"/>
      <c r="M101" s="4"/>
      <c r="N101" s="53"/>
      <c r="O101" s="53"/>
      <c r="P101" s="53"/>
      <c r="Q101" s="15"/>
      <c r="R101" s="15"/>
      <c r="U101" s="52"/>
      <c r="V101" s="52"/>
      <c r="W101" s="52"/>
      <c r="X101" s="52"/>
    </row>
    <row r="102" spans="1:24">
      <c r="A102" s="3"/>
      <c r="B102" s="3"/>
      <c r="C102" s="19"/>
      <c r="D102" s="9"/>
      <c r="E102" s="14"/>
      <c r="K102" s="4"/>
      <c r="L102" s="47"/>
      <c r="M102" s="4"/>
      <c r="N102" s="53"/>
      <c r="O102" s="53"/>
      <c r="P102" s="53"/>
      <c r="Q102" s="15"/>
      <c r="R102" s="15"/>
      <c r="U102" s="52"/>
      <c r="V102" s="52"/>
      <c r="W102" s="52"/>
      <c r="X102" s="52"/>
    </row>
    <row r="103" spans="1:24">
      <c r="A103" s="3"/>
      <c r="B103" s="3"/>
      <c r="C103" s="3"/>
      <c r="D103" s="9"/>
      <c r="E103" s="14"/>
      <c r="K103" s="4"/>
      <c r="L103" s="47"/>
      <c r="M103" s="4"/>
      <c r="N103" s="53"/>
      <c r="O103" s="53"/>
      <c r="P103" s="53"/>
      <c r="Q103" s="15"/>
      <c r="R103" s="15"/>
      <c r="U103" s="52"/>
      <c r="V103" s="52"/>
      <c r="W103" s="52"/>
      <c r="X103" s="52"/>
    </row>
    <row r="104" spans="1:24">
      <c r="A104" s="3"/>
      <c r="B104" s="106"/>
      <c r="C104" s="3"/>
      <c r="D104" s="9"/>
      <c r="E104" s="14"/>
      <c r="K104" s="4"/>
      <c r="L104" s="47"/>
      <c r="M104" s="4"/>
      <c r="N104" s="53"/>
      <c r="O104" s="53"/>
      <c r="P104" s="53"/>
      <c r="Q104" s="15"/>
      <c r="R104" s="15"/>
      <c r="U104" s="52"/>
      <c r="V104" s="52"/>
      <c r="W104" s="52"/>
      <c r="X104" s="52"/>
    </row>
    <row r="105" spans="1:24">
      <c r="A105" s="3"/>
      <c r="B105" s="106"/>
      <c r="C105" s="3"/>
      <c r="D105" s="9"/>
      <c r="E105" s="14"/>
      <c r="K105" s="4"/>
      <c r="L105" s="47"/>
      <c r="M105" s="4"/>
      <c r="N105" s="53"/>
      <c r="O105" s="53"/>
      <c r="P105" s="53"/>
      <c r="Q105" s="15"/>
      <c r="R105" s="15"/>
      <c r="U105" s="52"/>
      <c r="V105" s="52"/>
      <c r="W105" s="52"/>
      <c r="X105" s="52"/>
    </row>
    <row r="106" spans="1:24">
      <c r="A106" s="3"/>
      <c r="B106" s="106"/>
      <c r="C106" s="3"/>
      <c r="D106" s="9"/>
      <c r="E106" s="14"/>
      <c r="K106" s="4"/>
      <c r="L106" s="47"/>
      <c r="M106" s="4"/>
      <c r="N106" s="53"/>
      <c r="O106" s="53"/>
      <c r="P106" s="53"/>
      <c r="Q106" s="15"/>
      <c r="R106" s="15"/>
      <c r="U106" s="52"/>
      <c r="V106" s="52"/>
      <c r="W106" s="52"/>
      <c r="X106" s="52"/>
    </row>
    <row r="107" spans="1:24">
      <c r="C107" s="18"/>
      <c r="D107" s="2"/>
      <c r="E107" s="20"/>
      <c r="F107" s="10"/>
      <c r="G107" s="11"/>
      <c r="H107" s="5"/>
      <c r="I107" s="4"/>
      <c r="J107" s="4"/>
      <c r="K107" s="4"/>
      <c r="L107" s="47"/>
      <c r="M107" s="4"/>
      <c r="N107" s="53"/>
      <c r="O107" s="53"/>
      <c r="P107" s="53"/>
      <c r="Q107" s="15"/>
      <c r="R107" s="15"/>
      <c r="U107" s="52"/>
      <c r="V107" s="52"/>
      <c r="W107" s="52"/>
      <c r="X107" s="52"/>
    </row>
    <row r="108" spans="1:24">
      <c r="C108" s="18"/>
      <c r="D108" s="2"/>
      <c r="E108" s="20"/>
      <c r="F108" s="10"/>
      <c r="G108" s="11"/>
      <c r="H108" s="5"/>
      <c r="I108" s="4"/>
      <c r="J108" s="4"/>
      <c r="K108" s="4"/>
      <c r="L108" s="47"/>
      <c r="M108" s="4"/>
      <c r="N108" s="53"/>
      <c r="O108" s="53"/>
      <c r="P108" s="53"/>
      <c r="Q108" s="15"/>
      <c r="R108" s="15"/>
      <c r="U108" s="52"/>
      <c r="V108" s="52"/>
      <c r="W108" s="52"/>
      <c r="X108" s="52"/>
    </row>
    <row r="109" spans="1:24">
      <c r="C109" s="18"/>
      <c r="D109" s="2"/>
      <c r="E109" s="20"/>
      <c r="F109" s="10"/>
      <c r="G109" s="11"/>
      <c r="H109" s="5"/>
      <c r="I109" s="4"/>
      <c r="J109" s="4"/>
      <c r="K109" s="4"/>
      <c r="L109" s="47"/>
      <c r="M109" s="4"/>
      <c r="N109" s="53"/>
      <c r="O109" s="53"/>
      <c r="P109" s="53"/>
      <c r="Q109" s="15"/>
      <c r="R109" s="15"/>
      <c r="U109" s="52"/>
      <c r="V109" s="52"/>
      <c r="W109" s="52"/>
      <c r="X109" s="52"/>
    </row>
    <row r="110" spans="1:24">
      <c r="C110" s="18"/>
      <c r="D110" s="2"/>
      <c r="E110" s="20"/>
      <c r="F110" s="10"/>
      <c r="G110" s="11"/>
      <c r="H110" s="5"/>
      <c r="I110" s="4"/>
      <c r="J110" s="4"/>
      <c r="K110" s="4"/>
      <c r="L110" s="47"/>
      <c r="M110" s="4"/>
      <c r="N110" s="53"/>
      <c r="O110" s="53"/>
      <c r="P110" s="53"/>
      <c r="Q110" s="15"/>
      <c r="R110" s="15"/>
      <c r="U110" s="52"/>
      <c r="V110" s="52"/>
      <c r="W110" s="52"/>
      <c r="X110" s="52"/>
    </row>
    <row r="111" spans="1:24">
      <c r="C111" s="18"/>
      <c r="D111" s="2"/>
      <c r="E111" s="20"/>
      <c r="F111" s="10"/>
      <c r="G111" s="11"/>
      <c r="H111" s="5"/>
      <c r="I111" s="4"/>
      <c r="J111" s="4"/>
      <c r="K111" s="4"/>
      <c r="L111" s="47"/>
      <c r="M111" s="4"/>
      <c r="N111" s="53"/>
      <c r="O111" s="53"/>
      <c r="P111" s="53"/>
      <c r="Q111" s="15"/>
      <c r="R111" s="15"/>
      <c r="U111" s="52"/>
      <c r="V111" s="52"/>
      <c r="W111" s="52"/>
      <c r="X111" s="52"/>
    </row>
    <row r="112" spans="1:24">
      <c r="C112" s="18"/>
      <c r="D112" s="2"/>
      <c r="E112" s="20"/>
      <c r="F112" s="10"/>
      <c r="G112" s="11"/>
      <c r="H112" s="5"/>
      <c r="I112" s="4"/>
      <c r="J112" s="4"/>
      <c r="K112" s="4"/>
      <c r="L112" s="47"/>
      <c r="M112" s="4"/>
      <c r="N112" s="53"/>
      <c r="O112" s="53"/>
      <c r="P112" s="53"/>
      <c r="Q112" s="15"/>
      <c r="R112" s="15"/>
      <c r="U112" s="52"/>
      <c r="V112" s="52"/>
      <c r="W112" s="52"/>
      <c r="X112" s="52"/>
    </row>
    <row r="113" spans="1:24">
      <c r="C113" s="18"/>
      <c r="D113" s="2"/>
      <c r="E113" s="20"/>
      <c r="F113" s="10"/>
      <c r="G113" s="11"/>
      <c r="H113" s="5"/>
      <c r="I113" s="4"/>
      <c r="J113" s="4"/>
      <c r="K113" s="4"/>
      <c r="L113" s="47"/>
      <c r="M113" s="4"/>
      <c r="N113" s="53"/>
      <c r="O113" s="53"/>
      <c r="P113" s="53"/>
      <c r="Q113" s="15"/>
      <c r="R113" s="15"/>
      <c r="U113" s="52"/>
      <c r="V113" s="52"/>
      <c r="W113" s="52"/>
      <c r="X113" s="52"/>
    </row>
    <row r="114" spans="1:24">
      <c r="C114" s="18"/>
      <c r="D114" s="2"/>
      <c r="E114" s="20"/>
      <c r="F114" s="10"/>
      <c r="G114" s="11"/>
      <c r="H114" s="5"/>
      <c r="I114" s="4"/>
      <c r="J114" s="4"/>
      <c r="K114" s="4"/>
      <c r="L114" s="47"/>
      <c r="M114" s="4"/>
      <c r="N114" s="53"/>
      <c r="O114" s="53"/>
      <c r="P114" s="53"/>
      <c r="Q114" s="15"/>
      <c r="R114" s="15"/>
      <c r="U114" s="52"/>
      <c r="V114" s="52"/>
      <c r="W114" s="52"/>
      <c r="X114" s="52"/>
    </row>
    <row r="115" spans="1:24">
      <c r="C115" s="18"/>
      <c r="D115" s="2"/>
      <c r="E115" s="20"/>
      <c r="F115" s="10"/>
      <c r="G115" s="11"/>
      <c r="H115" s="5"/>
      <c r="I115" s="4"/>
      <c r="J115" s="4"/>
      <c r="K115" s="4"/>
      <c r="L115" s="47"/>
      <c r="M115" s="4"/>
      <c r="N115" s="53"/>
      <c r="O115" s="53"/>
      <c r="P115" s="53"/>
      <c r="Q115" s="15"/>
      <c r="R115" s="15"/>
      <c r="U115" s="52"/>
      <c r="V115" s="52"/>
      <c r="W115" s="52"/>
      <c r="X115" s="52"/>
    </row>
    <row r="116" spans="1:24">
      <c r="C116" s="18"/>
      <c r="D116" s="2"/>
      <c r="E116" s="20"/>
      <c r="F116" s="10"/>
      <c r="G116" s="11"/>
      <c r="H116" s="5"/>
      <c r="I116" s="4"/>
      <c r="J116" s="4"/>
      <c r="K116" s="4"/>
      <c r="L116" s="47"/>
      <c r="M116" s="4"/>
      <c r="N116" s="53"/>
      <c r="O116" s="53"/>
      <c r="P116" s="53"/>
      <c r="Q116" s="15"/>
      <c r="R116" s="15"/>
      <c r="U116" s="52"/>
      <c r="V116" s="52"/>
      <c r="W116" s="52"/>
      <c r="X116" s="52"/>
    </row>
    <row r="117" spans="1:24">
      <c r="C117" s="18"/>
      <c r="D117" s="2"/>
      <c r="E117" s="20"/>
      <c r="F117" s="10"/>
      <c r="G117" s="11"/>
      <c r="H117" s="5"/>
      <c r="I117" s="4"/>
      <c r="J117" s="4"/>
      <c r="K117" s="4"/>
      <c r="L117" s="47"/>
      <c r="M117" s="4"/>
      <c r="N117" s="53"/>
      <c r="O117" s="53"/>
      <c r="P117" s="53"/>
      <c r="Q117" s="15"/>
      <c r="R117" s="15"/>
      <c r="U117" s="52"/>
      <c r="V117" s="52"/>
      <c r="W117" s="52"/>
      <c r="X117" s="52"/>
    </row>
    <row r="118" spans="1:24">
      <c r="C118" s="18"/>
      <c r="D118" s="2"/>
      <c r="E118" s="20"/>
      <c r="F118" s="10"/>
      <c r="G118" s="11"/>
      <c r="H118" s="5"/>
      <c r="I118" s="4"/>
      <c r="J118" s="4"/>
      <c r="K118" s="4"/>
      <c r="L118" s="47"/>
      <c r="M118" s="4"/>
      <c r="N118" s="53"/>
      <c r="O118" s="53"/>
      <c r="P118" s="53"/>
      <c r="Q118" s="15"/>
      <c r="R118" s="15"/>
      <c r="U118" s="52"/>
      <c r="V118" s="52"/>
      <c r="W118" s="52"/>
      <c r="X118" s="52"/>
    </row>
    <row r="119" spans="1:24">
      <c r="C119" s="18"/>
      <c r="D119" s="2"/>
      <c r="E119" s="20"/>
      <c r="F119" s="10"/>
      <c r="G119" s="11"/>
      <c r="H119" s="5"/>
      <c r="I119" s="4"/>
      <c r="J119" s="4"/>
      <c r="K119" s="4"/>
      <c r="L119" s="47"/>
      <c r="M119" s="4"/>
      <c r="N119" s="53"/>
      <c r="O119" s="53"/>
      <c r="P119" s="53"/>
      <c r="Q119" s="15"/>
      <c r="R119" s="15"/>
      <c r="U119" s="52"/>
      <c r="V119" s="52"/>
      <c r="W119" s="52"/>
      <c r="X119" s="52"/>
    </row>
    <row r="120" spans="1:24">
      <c r="C120" s="18"/>
      <c r="D120" s="2"/>
      <c r="E120" s="20"/>
      <c r="F120" s="10"/>
      <c r="G120" s="11"/>
      <c r="H120" s="5"/>
      <c r="I120" s="4"/>
      <c r="J120" s="4"/>
      <c r="K120" s="4"/>
      <c r="L120" s="47"/>
      <c r="M120" s="4"/>
      <c r="N120" s="53"/>
      <c r="O120" s="53"/>
      <c r="P120" s="53"/>
      <c r="Q120" s="15"/>
      <c r="R120" s="15"/>
      <c r="U120" s="52"/>
      <c r="V120" s="52"/>
      <c r="W120" s="52"/>
      <c r="X120" s="52"/>
    </row>
    <row r="121" spans="1:24">
      <c r="C121" s="18"/>
      <c r="D121" s="2"/>
      <c r="E121" s="20"/>
      <c r="F121" s="10"/>
      <c r="G121" s="11"/>
      <c r="H121" s="5"/>
      <c r="I121" s="4"/>
      <c r="J121" s="4"/>
      <c r="K121" s="4"/>
      <c r="L121" s="47"/>
      <c r="M121" s="4"/>
      <c r="N121" s="53"/>
      <c r="O121" s="53"/>
      <c r="P121" s="53"/>
      <c r="Q121" s="15"/>
      <c r="R121" s="15"/>
      <c r="U121" s="52"/>
      <c r="V121" s="52"/>
      <c r="W121" s="52"/>
      <c r="X121" s="52"/>
    </row>
    <row r="122" spans="1:24">
      <c r="C122" s="18"/>
      <c r="D122" s="2"/>
      <c r="E122" s="20"/>
      <c r="F122" s="10"/>
      <c r="G122" s="11"/>
      <c r="H122" s="5"/>
      <c r="I122" s="4"/>
      <c r="J122" s="4"/>
      <c r="K122" s="4"/>
      <c r="L122" s="47"/>
      <c r="M122" s="4"/>
      <c r="N122" s="53"/>
      <c r="O122" s="53"/>
      <c r="P122" s="53"/>
      <c r="Q122" s="15"/>
      <c r="R122" s="15"/>
      <c r="U122" s="52"/>
      <c r="V122" s="52"/>
      <c r="W122" s="52"/>
      <c r="X122" s="52"/>
    </row>
    <row r="123" spans="1:24">
      <c r="C123" s="18"/>
      <c r="D123" s="2"/>
      <c r="E123" s="20"/>
      <c r="F123" s="10"/>
      <c r="G123" s="11"/>
      <c r="H123" s="5"/>
      <c r="I123" s="4"/>
      <c r="J123" s="4"/>
      <c r="K123" s="4"/>
      <c r="L123" s="47"/>
      <c r="M123" s="4"/>
      <c r="N123" s="53"/>
      <c r="O123" s="53"/>
      <c r="P123" s="53"/>
      <c r="Q123" s="15"/>
      <c r="R123" s="15"/>
      <c r="U123" s="52"/>
      <c r="V123" s="52"/>
      <c r="W123" s="52"/>
      <c r="X123" s="52"/>
    </row>
    <row r="124" spans="1:24">
      <c r="C124" s="18"/>
      <c r="D124" s="2"/>
      <c r="E124" s="20"/>
      <c r="F124" s="10"/>
      <c r="G124" s="11"/>
      <c r="H124" s="5"/>
      <c r="I124" s="4"/>
      <c r="J124" s="4"/>
      <c r="K124" s="4"/>
      <c r="L124" s="47"/>
      <c r="M124" s="4"/>
      <c r="N124" s="52"/>
      <c r="O124" s="52"/>
      <c r="P124" s="52"/>
      <c r="Q124" s="15"/>
      <c r="R124" s="15"/>
      <c r="U124" s="52"/>
      <c r="V124" s="52"/>
      <c r="W124" s="52"/>
      <c r="X124" s="52"/>
    </row>
    <row r="125" spans="1:24">
      <c r="C125" s="18" t="s">
        <v>104</v>
      </c>
      <c r="D125" s="2"/>
      <c r="E125" s="20"/>
      <c r="F125" s="10"/>
      <c r="G125" s="11"/>
      <c r="H125" s="5"/>
      <c r="I125" s="51">
        <f>I77/0.65</f>
        <v>0</v>
      </c>
      <c r="J125" s="4"/>
      <c r="K125" s="4"/>
      <c r="L125" s="47"/>
      <c r="M125" s="4"/>
      <c r="N125" s="52">
        <f>N77/0.65</f>
        <v>0</v>
      </c>
      <c r="O125" s="52">
        <f>O77/0.65</f>
        <v>0</v>
      </c>
      <c r="P125" s="52">
        <f>P77/0.65</f>
        <v>0</v>
      </c>
      <c r="Q125" s="15"/>
      <c r="R125" s="15"/>
      <c r="U125" s="52"/>
      <c r="V125" s="52"/>
      <c r="W125" s="52"/>
      <c r="X125" s="52"/>
    </row>
    <row r="126" spans="1:24">
      <c r="F126" s="264"/>
      <c r="G126" s="264"/>
      <c r="H126" s="264"/>
      <c r="I126" s="264"/>
      <c r="J126" s="66"/>
      <c r="K126" s="14"/>
      <c r="L126" s="48"/>
      <c r="M126" s="14"/>
      <c r="N126" s="58"/>
      <c r="O126" s="58"/>
      <c r="P126" s="58"/>
      <c r="Q126" s="15"/>
      <c r="R126" s="15"/>
      <c r="U126" s="58"/>
      <c r="V126" s="58"/>
      <c r="W126" s="58"/>
      <c r="X126" s="58"/>
    </row>
    <row r="127" spans="1:24">
      <c r="A127" s="23"/>
      <c r="B127" s="36" t="s">
        <v>94</v>
      </c>
      <c r="C127" s="24"/>
      <c r="D127" s="25"/>
      <c r="E127" s="25"/>
      <c r="F127" s="67"/>
      <c r="G127" s="68"/>
      <c r="H127" s="72"/>
      <c r="I127" s="69"/>
      <c r="K127" s="15"/>
      <c r="L127" s="49"/>
      <c r="M127" s="15"/>
      <c r="N127" s="53"/>
      <c r="O127" s="53"/>
      <c r="P127" s="53"/>
      <c r="Q127" s="15"/>
      <c r="R127" s="15"/>
    </row>
    <row r="128" spans="1:24">
      <c r="A128" s="29" t="s">
        <v>86</v>
      </c>
      <c r="B128" s="11"/>
      <c r="C128" s="11" t="s">
        <v>92</v>
      </c>
      <c r="D128" s="10">
        <f>5000/25</f>
        <v>200</v>
      </c>
      <c r="E128" s="10">
        <f>5000/200</f>
        <v>25</v>
      </c>
      <c r="F128" s="14">
        <v>1</v>
      </c>
      <c r="G128" s="10" t="s">
        <v>6</v>
      </c>
      <c r="H128" s="6">
        <v>5000</v>
      </c>
      <c r="I128" s="70">
        <f>H128*F128</f>
        <v>5000</v>
      </c>
      <c r="K128" s="15"/>
      <c r="L128" s="49"/>
      <c r="M128" s="15"/>
      <c r="N128" s="53"/>
      <c r="O128" s="53"/>
      <c r="P128" s="53"/>
      <c r="Q128" s="15"/>
      <c r="R128" s="15"/>
    </row>
    <row r="129" spans="1:26">
      <c r="A129" s="29" t="s">
        <v>87</v>
      </c>
      <c r="B129" s="11"/>
      <c r="C129" s="11" t="s">
        <v>101</v>
      </c>
      <c r="D129" s="10"/>
      <c r="F129" s="14">
        <v>1</v>
      </c>
      <c r="G129" s="10" t="s">
        <v>6</v>
      </c>
      <c r="H129" s="6">
        <v>700</v>
      </c>
      <c r="I129" s="70">
        <f>H129*F129</f>
        <v>700</v>
      </c>
      <c r="K129" s="15"/>
      <c r="L129" s="49"/>
      <c r="M129" s="15"/>
      <c r="N129" s="53"/>
      <c r="O129" s="53"/>
      <c r="P129" s="53"/>
      <c r="Q129" s="15"/>
      <c r="R129" s="15"/>
    </row>
    <row r="130" spans="1:26">
      <c r="A130" s="29" t="s">
        <v>103</v>
      </c>
      <c r="B130" s="11"/>
      <c r="C130" s="11" t="s">
        <v>102</v>
      </c>
      <c r="D130" s="10">
        <f>700/20</f>
        <v>35</v>
      </c>
      <c r="E130" s="10">
        <f>700/35</f>
        <v>20</v>
      </c>
      <c r="F130" s="14">
        <v>1</v>
      </c>
      <c r="G130" s="10" t="s">
        <v>6</v>
      </c>
      <c r="H130" s="6">
        <v>700</v>
      </c>
      <c r="I130" s="71">
        <f>H130*F130</f>
        <v>700</v>
      </c>
      <c r="K130" s="15"/>
      <c r="L130" s="49"/>
      <c r="M130" s="15"/>
      <c r="N130" s="53"/>
      <c r="O130" s="53"/>
      <c r="P130" s="53"/>
      <c r="Q130" s="15"/>
      <c r="R130" s="15"/>
    </row>
    <row r="131" spans="1:26">
      <c r="A131" s="28"/>
      <c r="B131" s="21"/>
      <c r="C131" s="40" t="s">
        <v>93</v>
      </c>
      <c r="D131" s="31"/>
      <c r="E131" s="31"/>
      <c r="F131" s="31"/>
      <c r="G131" s="32"/>
      <c r="H131" s="33"/>
      <c r="I131" s="34">
        <f>SUM(I128:I130)</f>
        <v>6400</v>
      </c>
      <c r="K131" s="15"/>
      <c r="L131" s="49"/>
      <c r="M131" s="15"/>
      <c r="N131" s="53"/>
      <c r="O131" s="53"/>
      <c r="P131" s="53"/>
      <c r="Q131" s="15"/>
      <c r="R131" s="15"/>
    </row>
    <row r="132" spans="1:26">
      <c r="C132" s="64"/>
      <c r="F132" s="14"/>
      <c r="G132" s="15"/>
      <c r="H132" s="6"/>
      <c r="I132" s="6"/>
      <c r="K132" s="15"/>
      <c r="L132" s="49"/>
      <c r="M132" s="15"/>
      <c r="N132" s="53"/>
      <c r="O132" s="53"/>
      <c r="P132" s="53"/>
      <c r="Q132" s="15"/>
      <c r="R132" s="15"/>
    </row>
    <row r="133" spans="1:26">
      <c r="A133" s="23"/>
      <c r="B133" s="36" t="s">
        <v>95</v>
      </c>
      <c r="C133" s="24"/>
      <c r="D133" s="25"/>
      <c r="E133" s="25"/>
      <c r="F133" s="67"/>
      <c r="G133" s="68"/>
      <c r="H133" s="72"/>
      <c r="I133" s="69"/>
      <c r="K133" s="15"/>
      <c r="L133" s="49"/>
      <c r="M133" s="15"/>
      <c r="N133" s="53"/>
      <c r="O133" s="53"/>
      <c r="P133" s="53"/>
      <c r="Q133" s="15"/>
      <c r="R133" s="15"/>
    </row>
    <row r="134" spans="1:26">
      <c r="A134" s="29" t="s">
        <v>88</v>
      </c>
      <c r="B134" s="11"/>
      <c r="C134" s="11" t="s">
        <v>96</v>
      </c>
      <c r="D134" s="10">
        <f>2500/25</f>
        <v>100</v>
      </c>
      <c r="E134" s="10">
        <f>2500/100</f>
        <v>25</v>
      </c>
      <c r="F134" s="14">
        <v>1</v>
      </c>
      <c r="G134" s="10" t="s">
        <v>6</v>
      </c>
      <c r="H134" s="6">
        <v>2500</v>
      </c>
      <c r="I134" s="70">
        <f>H134*F134</f>
        <v>2500</v>
      </c>
      <c r="K134" s="15"/>
      <c r="L134" s="49"/>
      <c r="M134" s="15"/>
      <c r="N134" s="53"/>
      <c r="O134" s="53"/>
      <c r="P134" s="53"/>
      <c r="Q134" s="15"/>
      <c r="R134" s="15"/>
    </row>
    <row r="135" spans="1:26">
      <c r="A135" s="29" t="s">
        <v>89</v>
      </c>
      <c r="B135" s="11"/>
      <c r="C135" s="11" t="s">
        <v>97</v>
      </c>
      <c r="D135" s="10"/>
      <c r="F135" s="14">
        <v>1</v>
      </c>
      <c r="G135" s="10" t="s">
        <v>6</v>
      </c>
      <c r="H135" s="6">
        <v>400</v>
      </c>
      <c r="I135" s="70">
        <f>H135*F135</f>
        <v>400</v>
      </c>
      <c r="K135" s="15"/>
      <c r="L135" s="49"/>
      <c r="M135" s="15"/>
      <c r="N135" s="53"/>
      <c r="O135" s="53"/>
      <c r="P135" s="53"/>
      <c r="Q135" s="15"/>
      <c r="R135" s="15"/>
    </row>
    <row r="136" spans="1:26">
      <c r="A136" s="29" t="s">
        <v>90</v>
      </c>
      <c r="B136" s="11"/>
      <c r="C136" s="11" t="s">
        <v>98</v>
      </c>
      <c r="D136" s="10"/>
      <c r="F136" s="14">
        <v>1</v>
      </c>
      <c r="G136" s="10" t="s">
        <v>6</v>
      </c>
      <c r="H136" s="6">
        <v>1000</v>
      </c>
      <c r="I136" s="70">
        <f>H136*F136</f>
        <v>1000</v>
      </c>
      <c r="K136" s="15"/>
      <c r="L136" s="49"/>
      <c r="M136" s="15"/>
      <c r="N136" s="53"/>
      <c r="O136" s="53"/>
      <c r="P136" s="53"/>
      <c r="Q136" s="15"/>
      <c r="R136" s="15"/>
    </row>
    <row r="137" spans="1:26">
      <c r="A137" s="29" t="s">
        <v>91</v>
      </c>
      <c r="B137" s="11"/>
      <c r="C137" s="11" t="s">
        <v>99</v>
      </c>
      <c r="D137" s="10"/>
      <c r="F137" s="14">
        <v>1</v>
      </c>
      <c r="G137" s="10" t="s">
        <v>6</v>
      </c>
      <c r="H137" s="6">
        <v>300</v>
      </c>
      <c r="I137" s="71">
        <f>H137*F137</f>
        <v>300</v>
      </c>
      <c r="K137" s="15"/>
      <c r="L137" s="49"/>
      <c r="M137" s="15"/>
      <c r="N137" s="53"/>
      <c r="O137" s="53"/>
      <c r="P137" s="53"/>
      <c r="Q137" s="15"/>
      <c r="R137" s="6"/>
      <c r="Z137" s="6"/>
    </row>
    <row r="138" spans="1:26">
      <c r="A138" s="28"/>
      <c r="B138" s="21"/>
      <c r="C138" s="40" t="s">
        <v>100</v>
      </c>
      <c r="D138" s="31"/>
      <c r="E138" s="31"/>
      <c r="F138" s="31"/>
      <c r="G138" s="32"/>
      <c r="H138" s="33"/>
      <c r="I138" s="34">
        <f>SUM(I134:I137)</f>
        <v>4200</v>
      </c>
      <c r="K138" s="15"/>
      <c r="L138" s="49"/>
      <c r="M138" s="15"/>
      <c r="N138" s="53"/>
      <c r="O138" s="53"/>
      <c r="P138" s="53"/>
      <c r="Q138" s="15"/>
      <c r="R138" s="15"/>
    </row>
    <row r="139" spans="1:26">
      <c r="F139" s="14"/>
      <c r="G139" s="15"/>
      <c r="H139" s="6"/>
      <c r="I139" s="6"/>
      <c r="K139" s="15"/>
      <c r="L139" s="49"/>
      <c r="M139" s="15"/>
      <c r="N139" s="53"/>
      <c r="O139" s="53"/>
      <c r="P139" s="53"/>
      <c r="Q139" s="15"/>
      <c r="R139" s="15"/>
      <c r="U139" s="15"/>
      <c r="V139" s="15"/>
      <c r="W139" s="15"/>
      <c r="X139" s="15"/>
    </row>
    <row r="140" spans="1:26">
      <c r="C140" s="18" t="s">
        <v>105</v>
      </c>
      <c r="F140" s="14"/>
      <c r="G140" s="15"/>
      <c r="H140" s="6"/>
      <c r="I140" s="73">
        <f>I77+I131+I138</f>
        <v>10600</v>
      </c>
      <c r="K140" s="15"/>
      <c r="L140" s="49"/>
      <c r="M140" s="15"/>
      <c r="N140" s="53"/>
      <c r="O140" s="53"/>
      <c r="P140" s="53"/>
      <c r="Q140" s="15"/>
      <c r="R140" s="15"/>
      <c r="U140" s="52"/>
      <c r="V140" s="52"/>
      <c r="W140" s="52"/>
      <c r="X140" s="52"/>
    </row>
    <row r="141" spans="1:26">
      <c r="C141" s="18" t="s">
        <v>106</v>
      </c>
      <c r="F141" s="14"/>
      <c r="G141" s="15"/>
      <c r="H141" s="6"/>
      <c r="I141" s="51">
        <f>I140/0.65</f>
        <v>16307.692307692307</v>
      </c>
      <c r="K141" s="15"/>
      <c r="L141" s="49"/>
      <c r="M141" s="15"/>
      <c r="N141" s="52"/>
      <c r="O141" s="59"/>
      <c r="P141" s="59"/>
      <c r="Q141" s="65"/>
      <c r="R141" s="65"/>
      <c r="U141" s="52"/>
      <c r="V141" s="52"/>
      <c r="W141" s="52"/>
      <c r="X141" s="52"/>
    </row>
    <row r="142" spans="1:26">
      <c r="F142" s="14"/>
      <c r="G142" s="15"/>
      <c r="H142" s="6"/>
      <c r="I142" s="6"/>
      <c r="K142" s="15"/>
      <c r="L142" s="49"/>
      <c r="M142" s="15"/>
    </row>
    <row r="143" spans="1:26">
      <c r="F143" s="14"/>
      <c r="G143" s="15"/>
      <c r="H143" s="6"/>
      <c r="I143" s="6"/>
      <c r="K143" s="15"/>
      <c r="L143" s="49"/>
      <c r="M143" s="15"/>
    </row>
    <row r="144" spans="1:26">
      <c r="F144" s="14"/>
      <c r="G144" s="15"/>
      <c r="H144" s="6"/>
      <c r="I144" s="6"/>
      <c r="K144" s="15"/>
      <c r="L144" s="49"/>
      <c r="M144" s="15"/>
    </row>
    <row r="145" spans="6:24">
      <c r="F145" s="14"/>
      <c r="G145" s="15"/>
      <c r="H145" s="6"/>
      <c r="I145" s="6"/>
      <c r="K145" s="15"/>
      <c r="L145" s="49"/>
      <c r="M145" s="15"/>
    </row>
    <row r="146" spans="6:24">
      <c r="F146" s="14"/>
      <c r="G146" s="15"/>
      <c r="H146" s="6"/>
      <c r="I146" s="6"/>
      <c r="K146" s="15"/>
      <c r="L146" s="49"/>
      <c r="M146" s="15"/>
    </row>
    <row r="147" spans="6:24">
      <c r="F147" s="14"/>
      <c r="G147" s="15"/>
      <c r="H147" s="6"/>
      <c r="I147" s="6"/>
      <c r="K147" s="15"/>
      <c r="L147" s="49"/>
      <c r="M147" s="15"/>
    </row>
    <row r="148" spans="6:24">
      <c r="F148" s="14"/>
      <c r="G148" s="15"/>
      <c r="H148" s="6"/>
      <c r="I148" s="6"/>
      <c r="K148" s="15"/>
      <c r="L148" s="49"/>
      <c r="M148" s="15"/>
    </row>
    <row r="149" spans="6:24">
      <c r="F149" s="14"/>
      <c r="G149" s="15"/>
      <c r="H149" s="6"/>
      <c r="I149" s="6"/>
      <c r="K149" s="15"/>
      <c r="L149" s="49"/>
      <c r="M149" s="15"/>
    </row>
    <row r="150" spans="6:24">
      <c r="F150" s="14"/>
      <c r="G150" s="15"/>
      <c r="H150" s="6"/>
      <c r="I150" s="6"/>
      <c r="K150" s="15"/>
      <c r="L150" s="49"/>
      <c r="M150" s="15"/>
    </row>
    <row r="151" spans="6:24">
      <c r="F151" s="14"/>
      <c r="G151" s="15"/>
      <c r="H151" s="6"/>
      <c r="I151" s="6"/>
      <c r="K151" s="15"/>
      <c r="L151" s="49"/>
      <c r="M151" s="15"/>
    </row>
    <row r="152" spans="6:24">
      <c r="F152" s="14"/>
      <c r="G152" s="15"/>
      <c r="H152" s="6"/>
      <c r="I152" s="6"/>
      <c r="K152" s="15"/>
      <c r="L152" s="49"/>
      <c r="M152" s="15"/>
    </row>
    <row r="153" spans="6:24">
      <c r="F153" s="14"/>
      <c r="G153" s="15"/>
      <c r="H153" s="6"/>
      <c r="I153" s="6"/>
      <c r="K153" s="15"/>
      <c r="L153" s="49"/>
      <c r="M153" s="15"/>
    </row>
    <row r="154" spans="6:24">
      <c r="F154" s="14"/>
      <c r="G154" s="15"/>
      <c r="H154" s="6"/>
      <c r="I154" s="6"/>
      <c r="K154" s="15"/>
      <c r="L154" s="49"/>
      <c r="M154" s="15"/>
    </row>
    <row r="155" spans="6:24">
      <c r="F155" s="14"/>
      <c r="G155" s="15"/>
      <c r="H155" s="6"/>
      <c r="I155" s="6"/>
      <c r="K155" s="15"/>
      <c r="L155" s="49"/>
      <c r="M155" s="15"/>
    </row>
    <row r="156" spans="6:24">
      <c r="F156" s="14"/>
      <c r="G156" s="15"/>
      <c r="H156" s="6"/>
      <c r="I156" s="6"/>
      <c r="K156" s="15"/>
      <c r="L156" s="49"/>
      <c r="M156" s="15"/>
    </row>
    <row r="157" spans="6:24">
      <c r="F157" s="14"/>
      <c r="G157" s="15"/>
      <c r="H157" s="6"/>
      <c r="I157" s="6"/>
      <c r="K157" s="15"/>
      <c r="L157" s="49"/>
      <c r="M157" s="15"/>
      <c r="U157" s="60"/>
      <c r="V157" s="60"/>
      <c r="W157" s="60"/>
      <c r="X157" s="60"/>
    </row>
    <row r="158" spans="6:24">
      <c r="U158" s="60"/>
      <c r="V158" s="60"/>
      <c r="W158" s="60"/>
      <c r="X158" s="60"/>
    </row>
    <row r="159" spans="6:24">
      <c r="U159" s="60"/>
      <c r="V159" s="60"/>
      <c r="W159" s="60"/>
      <c r="X159" s="60"/>
    </row>
    <row r="160" spans="6:24">
      <c r="U160" s="60"/>
      <c r="V160" s="60"/>
      <c r="W160" s="60"/>
      <c r="X160" s="60"/>
    </row>
    <row r="161" spans="21:24">
      <c r="U161" s="60"/>
      <c r="V161" s="60"/>
      <c r="W161" s="60"/>
      <c r="X161" s="60"/>
    </row>
    <row r="162" spans="21:24">
      <c r="U162" s="60"/>
      <c r="V162" s="60"/>
      <c r="W162" s="60"/>
      <c r="X162" s="60"/>
    </row>
    <row r="163" spans="21:24">
      <c r="U163" s="60"/>
      <c r="V163" s="60"/>
      <c r="W163" s="60"/>
      <c r="X163" s="60"/>
    </row>
    <row r="164" spans="21:24">
      <c r="U164" s="60"/>
      <c r="V164" s="60"/>
      <c r="W164" s="60"/>
      <c r="X164" s="60"/>
    </row>
    <row r="165" spans="21:24">
      <c r="U165" s="60"/>
      <c r="V165" s="60"/>
      <c r="W165" s="60"/>
      <c r="X165" s="60"/>
    </row>
    <row r="166" spans="21:24">
      <c r="U166" s="60"/>
      <c r="V166" s="60"/>
      <c r="W166" s="60"/>
      <c r="X166" s="60"/>
    </row>
    <row r="167" spans="21:24">
      <c r="U167" s="60"/>
      <c r="V167" s="60"/>
      <c r="W167" s="60"/>
      <c r="X167" s="60"/>
    </row>
    <row r="168" spans="21:24">
      <c r="U168" s="60"/>
      <c r="V168" s="60"/>
      <c r="W168" s="60"/>
      <c r="X168" s="60"/>
    </row>
    <row r="169" spans="21:24">
      <c r="U169" s="60"/>
      <c r="V169" s="60"/>
      <c r="W169" s="60"/>
      <c r="X169" s="60"/>
    </row>
    <row r="170" spans="21:24">
      <c r="U170" s="60"/>
      <c r="V170" s="60"/>
      <c r="W170" s="60"/>
      <c r="X170" s="60"/>
    </row>
    <row r="171" spans="21:24">
      <c r="U171" s="60"/>
      <c r="V171" s="60"/>
      <c r="W171" s="60"/>
      <c r="X171" s="60"/>
    </row>
    <row r="172" spans="21:24">
      <c r="U172" s="60"/>
      <c r="V172" s="60"/>
      <c r="W172" s="60"/>
      <c r="X172" s="60"/>
    </row>
    <row r="173" spans="21:24">
      <c r="U173" s="60"/>
      <c r="V173" s="60"/>
      <c r="W173" s="60"/>
      <c r="X173" s="60"/>
    </row>
    <row r="174" spans="21:24">
      <c r="U174" s="60"/>
      <c r="V174" s="60"/>
      <c r="W174" s="60"/>
      <c r="X174" s="60"/>
    </row>
    <row r="175" spans="21:24">
      <c r="U175" s="60"/>
      <c r="V175" s="60"/>
      <c r="W175" s="60"/>
      <c r="X175" s="60"/>
    </row>
    <row r="176" spans="21:24">
      <c r="U176" s="60"/>
      <c r="V176" s="60"/>
      <c r="W176" s="60"/>
      <c r="X176" s="60"/>
    </row>
    <row r="177" spans="21:24">
      <c r="U177" s="60"/>
      <c r="V177" s="60"/>
      <c r="W177" s="60"/>
      <c r="X177" s="60"/>
    </row>
    <row r="178" spans="21:24">
      <c r="U178" s="60"/>
      <c r="V178" s="60"/>
      <c r="W178" s="60"/>
      <c r="X178" s="60"/>
    </row>
    <row r="179" spans="21:24">
      <c r="U179" s="60"/>
      <c r="V179" s="60"/>
      <c r="W179" s="60"/>
      <c r="X179" s="60"/>
    </row>
    <row r="180" spans="21:24">
      <c r="U180" s="60"/>
      <c r="V180" s="60"/>
      <c r="W180" s="60"/>
      <c r="X180" s="60"/>
    </row>
    <row r="181" spans="21:24">
      <c r="U181" s="60"/>
      <c r="V181" s="60"/>
      <c r="W181" s="60"/>
      <c r="X181" s="60"/>
    </row>
    <row r="182" spans="21:24">
      <c r="U182" s="60"/>
      <c r="V182" s="60"/>
      <c r="W182" s="60"/>
      <c r="X182" s="60"/>
    </row>
    <row r="183" spans="21:24">
      <c r="U183" s="60"/>
      <c r="V183" s="60"/>
      <c r="W183" s="60"/>
      <c r="X183" s="60"/>
    </row>
    <row r="184" spans="21:24">
      <c r="U184" s="60"/>
      <c r="V184" s="60"/>
      <c r="W184" s="60"/>
      <c r="X184" s="60"/>
    </row>
    <row r="185" spans="21:24">
      <c r="U185" s="60"/>
      <c r="V185" s="60"/>
      <c r="W185" s="60"/>
      <c r="X185" s="60"/>
    </row>
    <row r="186" spans="21:24">
      <c r="U186" s="60"/>
      <c r="V186" s="60"/>
      <c r="W186" s="60"/>
      <c r="X186" s="60"/>
    </row>
  </sheetData>
  <mergeCells count="5">
    <mergeCell ref="R36:S55"/>
    <mergeCell ref="F126:I126"/>
    <mergeCell ref="R77:S80"/>
    <mergeCell ref="R93:S94"/>
    <mergeCell ref="R95:S96"/>
  </mergeCells>
  <phoneticPr fontId="5" type="noConversion"/>
  <pageMargins left="0.7" right="0.52" top="0.86250000000000004" bottom="0.62" header="0.38" footer="0.36"/>
  <pageSetup paperSize="3" scale="72" fitToHeight="2" orientation="landscape" r:id="rId1"/>
  <headerFooter>
    <oddHeader>&amp;L&amp;"Arial,Regular"UNIVERSITY OF HOUSTON
DEPARTMENT ON FACILITIES PLANNING AND CONSTRUCTION
SPACE PROGRAM LIST</oddHeader>
    <oddFooter>&amp;L&amp;"Calibri,Bold"&amp;9WHR &amp;"Calibri,Regular"Architects
Draft of &amp;D&amp;R&amp;9UNIVERSITY OF HOUSTON
Bauer College of Business Building III Program Study</oddFooter>
  </headerFooter>
  <rowBreaks count="1" manualBreakCount="1">
    <brk id="68" max="1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O19"/>
  <sheetViews>
    <sheetView zoomScale="125" workbookViewId="0">
      <selection activeCell="C16" sqref="C16:K16"/>
    </sheetView>
  </sheetViews>
  <sheetFormatPr defaultRowHeight="11.25"/>
  <cols>
    <col min="1" max="1" width="5" style="163" customWidth="1"/>
    <col min="2" max="2" width="27.140625" style="163" customWidth="1"/>
    <col min="3" max="13" width="2.42578125" style="166" customWidth="1"/>
    <col min="14" max="14" width="2.42578125" style="163" customWidth="1"/>
    <col min="15" max="16384" width="9.140625" style="163"/>
  </cols>
  <sheetData>
    <row r="1" spans="1:15">
      <c r="A1" s="161" t="s">
        <v>37</v>
      </c>
      <c r="B1" s="161"/>
      <c r="C1" s="302"/>
      <c r="D1" s="302"/>
      <c r="E1" s="304" t="s">
        <v>84</v>
      </c>
      <c r="F1" s="305"/>
      <c r="G1" s="302"/>
      <c r="H1" s="302"/>
      <c r="I1" s="162"/>
      <c r="J1" s="302" t="s">
        <v>82</v>
      </c>
      <c r="K1" s="302"/>
      <c r="L1" s="302"/>
      <c r="M1" s="302"/>
      <c r="N1" s="302"/>
    </row>
    <row r="2" spans="1:15">
      <c r="A2" s="164" t="s">
        <v>38</v>
      </c>
      <c r="B2" s="164" t="s">
        <v>40</v>
      </c>
      <c r="C2" s="301" t="s">
        <v>141</v>
      </c>
      <c r="D2" s="301"/>
      <c r="E2" s="301" t="s">
        <v>141</v>
      </c>
      <c r="F2" s="303"/>
      <c r="G2" s="301" t="s">
        <v>142</v>
      </c>
      <c r="H2" s="301"/>
      <c r="I2" s="165"/>
      <c r="J2" s="301" t="s">
        <v>143</v>
      </c>
      <c r="K2" s="301"/>
      <c r="L2" s="301" t="s">
        <v>42</v>
      </c>
      <c r="M2" s="301"/>
      <c r="N2" s="301"/>
    </row>
    <row r="3" spans="1:15" ht="12.75">
      <c r="A3" s="163" t="str">
        <f>Program!A80</f>
        <v>BS-01</v>
      </c>
      <c r="B3" s="163" t="str">
        <f>Program!C80</f>
        <v>Janitor Closet</v>
      </c>
      <c r="C3" s="292"/>
      <c r="D3" s="292"/>
      <c r="E3" s="299"/>
      <c r="F3" s="300"/>
      <c r="G3" s="292">
        <f>Program!F80</f>
        <v>0</v>
      </c>
      <c r="H3" s="292"/>
      <c r="I3" s="166" t="str">
        <f>Program!G80</f>
        <v>@</v>
      </c>
      <c r="J3" s="291">
        <f>Program!H80</f>
        <v>0</v>
      </c>
      <c r="K3" s="292"/>
      <c r="L3" s="295">
        <f>Program!I80</f>
        <v>0</v>
      </c>
      <c r="M3" s="296"/>
      <c r="N3" s="296"/>
    </row>
    <row r="4" spans="1:15" ht="12.75">
      <c r="A4" s="163" t="str">
        <f>Program!A81</f>
        <v>BS-02</v>
      </c>
      <c r="B4" s="163" t="str">
        <f>Program!C81</f>
        <v>Janitor Supply Room</v>
      </c>
      <c r="C4" s="292"/>
      <c r="D4" s="292"/>
      <c r="E4" s="293"/>
      <c r="F4" s="294"/>
      <c r="G4" s="292">
        <f>Program!F81</f>
        <v>0</v>
      </c>
      <c r="H4" s="292"/>
      <c r="I4" s="166" t="str">
        <f>Program!G81</f>
        <v>@</v>
      </c>
      <c r="J4" s="291">
        <f>Program!H81</f>
        <v>0</v>
      </c>
      <c r="K4" s="292"/>
      <c r="L4" s="295">
        <f>Program!I81</f>
        <v>0</v>
      </c>
      <c r="M4" s="296"/>
      <c r="N4" s="296"/>
    </row>
    <row r="5" spans="1:15" ht="12.75">
      <c r="A5" s="163" t="str">
        <f>Program!A82</f>
        <v>BS-03</v>
      </c>
      <c r="B5" s="163" t="str">
        <f>Program!C82</f>
        <v>Building Storage Room</v>
      </c>
      <c r="C5" s="292"/>
      <c r="D5" s="292"/>
      <c r="E5" s="293"/>
      <c r="F5" s="294"/>
      <c r="G5" s="292">
        <f>Program!F82</f>
        <v>0</v>
      </c>
      <c r="H5" s="292"/>
      <c r="I5" s="166" t="str">
        <f>Program!G82</f>
        <v>@</v>
      </c>
      <c r="J5" s="291">
        <f>Program!H82</f>
        <v>0</v>
      </c>
      <c r="K5" s="292"/>
      <c r="L5" s="295">
        <f>Program!I82</f>
        <v>0</v>
      </c>
      <c r="M5" s="296"/>
      <c r="N5" s="296"/>
    </row>
    <row r="6" spans="1:15" ht="12.75">
      <c r="A6" s="163" t="str">
        <f>Program!A83</f>
        <v>BS-04</v>
      </c>
      <c r="B6" s="163" t="str">
        <f>Program!C83</f>
        <v>Loading Dock</v>
      </c>
      <c r="C6" s="292"/>
      <c r="D6" s="292"/>
      <c r="E6" s="293"/>
      <c r="F6" s="294"/>
      <c r="G6" s="292">
        <f>Program!F83</f>
        <v>0</v>
      </c>
      <c r="H6" s="292"/>
      <c r="I6" s="166" t="str">
        <f>Program!G83</f>
        <v>@</v>
      </c>
      <c r="J6" s="291">
        <f>Program!H83</f>
        <v>0</v>
      </c>
      <c r="K6" s="292"/>
      <c r="L6" s="295">
        <f>Program!I83</f>
        <v>0</v>
      </c>
      <c r="M6" s="296"/>
      <c r="N6" s="296"/>
    </row>
    <row r="7" spans="1:15" ht="12.75">
      <c r="A7" s="163" t="str">
        <f>Program!A84</f>
        <v>BS-05</v>
      </c>
      <c r="B7" s="163" t="str">
        <f>Program!C84</f>
        <v>IT IDF</v>
      </c>
      <c r="C7" s="292"/>
      <c r="D7" s="292"/>
      <c r="E7" s="293"/>
      <c r="F7" s="294"/>
      <c r="G7" s="292">
        <f>Program!F84</f>
        <v>0</v>
      </c>
      <c r="H7" s="292"/>
      <c r="I7" s="166" t="str">
        <f>Program!G84</f>
        <v>@</v>
      </c>
      <c r="J7" s="291">
        <f>Program!H84</f>
        <v>0</v>
      </c>
      <c r="K7" s="292"/>
      <c r="L7" s="295">
        <f>Program!I84</f>
        <v>0</v>
      </c>
      <c r="M7" s="296"/>
      <c r="N7" s="296"/>
    </row>
    <row r="8" spans="1:15" ht="12.75">
      <c r="A8" s="163" t="str">
        <f>Program!A85</f>
        <v>BS-06</v>
      </c>
      <c r="B8" s="163" t="str">
        <f>Program!C85</f>
        <v>IT MDF</v>
      </c>
      <c r="C8" s="292"/>
      <c r="D8" s="292"/>
      <c r="E8" s="293"/>
      <c r="F8" s="294"/>
      <c r="G8" s="292">
        <f>Program!F85</f>
        <v>0</v>
      </c>
      <c r="H8" s="292"/>
      <c r="I8" s="166" t="str">
        <f>Program!G85</f>
        <v>@</v>
      </c>
      <c r="J8" s="291">
        <f>Program!H85</f>
        <v>0</v>
      </c>
      <c r="K8" s="292"/>
      <c r="L8" s="295">
        <f>Program!I85</f>
        <v>0</v>
      </c>
      <c r="M8" s="296"/>
      <c r="N8" s="296"/>
    </row>
    <row r="9" spans="1:15" ht="12.75">
      <c r="A9" s="163" t="str">
        <f>Program!A86</f>
        <v>BS-07</v>
      </c>
      <c r="B9" s="163" t="str">
        <f>Program!C86</f>
        <v>A/V &amp; Security Area (may be part of IDF)</v>
      </c>
      <c r="C9" s="292"/>
      <c r="D9" s="292"/>
      <c r="E9" s="293"/>
      <c r="F9" s="294"/>
      <c r="G9" s="292">
        <f>Program!F86</f>
        <v>0</v>
      </c>
      <c r="H9" s="292"/>
      <c r="I9" s="166" t="str">
        <f>Program!G86</f>
        <v>@</v>
      </c>
      <c r="J9" s="291">
        <f>Program!H86</f>
        <v>0</v>
      </c>
      <c r="K9" s="292"/>
      <c r="L9" s="295">
        <f>Program!I86</f>
        <v>0</v>
      </c>
      <c r="M9" s="296"/>
      <c r="N9" s="296"/>
    </row>
    <row r="10" spans="1:15" ht="12.75">
      <c r="A10" s="163" t="str">
        <f>Program!A87</f>
        <v>BS-08</v>
      </c>
      <c r="B10" s="163" t="str">
        <f>Program!C87</f>
        <v>Main Electrical Room</v>
      </c>
      <c r="C10" s="292"/>
      <c r="D10" s="292"/>
      <c r="E10" s="293"/>
      <c r="F10" s="294"/>
      <c r="G10" s="292">
        <f>Program!F87</f>
        <v>0</v>
      </c>
      <c r="H10" s="292"/>
      <c r="I10" s="166" t="str">
        <f>Program!G87</f>
        <v>@</v>
      </c>
      <c r="J10" s="291">
        <f>Program!H87</f>
        <v>0</v>
      </c>
      <c r="K10" s="292"/>
      <c r="L10" s="295">
        <f>Program!I87</f>
        <v>0</v>
      </c>
      <c r="M10" s="296"/>
      <c r="N10" s="296"/>
    </row>
    <row r="11" spans="1:15" ht="12.75">
      <c r="A11" s="163" t="str">
        <f>Program!A88</f>
        <v>BS-09</v>
      </c>
      <c r="B11" s="163" t="str">
        <f>Program!C88</f>
        <v>Floor Electrical Room</v>
      </c>
      <c r="C11" s="292"/>
      <c r="D11" s="292"/>
      <c r="E11" s="293"/>
      <c r="F11" s="294"/>
      <c r="G11" s="292">
        <f>Program!F88</f>
        <v>0</v>
      </c>
      <c r="H11" s="292"/>
      <c r="I11" s="166" t="str">
        <f>Program!G88</f>
        <v>@</v>
      </c>
      <c r="J11" s="291">
        <f>Program!H88</f>
        <v>0</v>
      </c>
      <c r="K11" s="292"/>
      <c r="L11" s="295">
        <f>Program!I88</f>
        <v>0</v>
      </c>
      <c r="M11" s="296"/>
      <c r="N11" s="296"/>
    </row>
    <row r="12" spans="1:15" ht="12.75">
      <c r="A12" s="163" t="str">
        <f>Program!A89</f>
        <v>BS-10</v>
      </c>
      <c r="B12" s="163" t="str">
        <f>Program!C89</f>
        <v>Main Mechanical Room</v>
      </c>
      <c r="C12" s="292"/>
      <c r="D12" s="292"/>
      <c r="E12" s="293"/>
      <c r="F12" s="294"/>
      <c r="G12" s="292">
        <f>Program!F89</f>
        <v>0</v>
      </c>
      <c r="H12" s="292"/>
      <c r="I12" s="166" t="str">
        <f>Program!G89</f>
        <v>@</v>
      </c>
      <c r="J12" s="291">
        <f>Program!H89</f>
        <v>0</v>
      </c>
      <c r="K12" s="292"/>
      <c r="L12" s="295">
        <f>Program!I89</f>
        <v>0</v>
      </c>
      <c r="M12" s="296"/>
      <c r="N12" s="296"/>
    </row>
    <row r="13" spans="1:15" ht="12.75">
      <c r="A13" s="163" t="str">
        <f>Program!A90</f>
        <v>BS-11</v>
      </c>
      <c r="B13" s="163" t="str">
        <f>Program!C90</f>
        <v>Floor Mechanical Room</v>
      </c>
      <c r="C13" s="292"/>
      <c r="D13" s="292"/>
      <c r="E13" s="293"/>
      <c r="F13" s="294"/>
      <c r="G13" s="292">
        <f>Program!F90</f>
        <v>0</v>
      </c>
      <c r="H13" s="292"/>
      <c r="I13" s="166" t="str">
        <f>Program!G90</f>
        <v>@</v>
      </c>
      <c r="J13" s="291">
        <f>Program!H90</f>
        <v>0</v>
      </c>
      <c r="K13" s="292"/>
      <c r="L13" s="297">
        <f>Program!I90</f>
        <v>0</v>
      </c>
      <c r="M13" s="298"/>
      <c r="N13" s="298"/>
    </row>
    <row r="14" spans="1:15" ht="12.75">
      <c r="C14" s="306" t="s">
        <v>145</v>
      </c>
      <c r="D14" s="307"/>
      <c r="E14" s="307"/>
      <c r="F14" s="307"/>
      <c r="G14" s="307"/>
      <c r="H14" s="307"/>
      <c r="I14" s="307"/>
      <c r="J14" s="307"/>
      <c r="K14" s="307"/>
      <c r="L14" s="309">
        <f>SUM(L3:N13)</f>
        <v>0</v>
      </c>
      <c r="M14" s="310"/>
      <c r="N14" s="310"/>
    </row>
    <row r="15" spans="1:15" ht="12.75">
      <c r="C15" s="306" t="s">
        <v>154</v>
      </c>
      <c r="D15" s="307"/>
      <c r="E15" s="307"/>
      <c r="F15" s="307"/>
      <c r="G15" s="307"/>
      <c r="H15" s="307"/>
      <c r="I15" s="307"/>
      <c r="J15" s="307"/>
      <c r="K15" s="307"/>
      <c r="L15" s="297">
        <f>L14*0</f>
        <v>0</v>
      </c>
      <c r="M15" s="308"/>
      <c r="N15" s="308"/>
      <c r="O15" s="167"/>
    </row>
    <row r="16" spans="1:15" ht="12.75">
      <c r="C16" s="306" t="s">
        <v>147</v>
      </c>
      <c r="D16" s="307"/>
      <c r="E16" s="307"/>
      <c r="F16" s="307"/>
      <c r="G16" s="307"/>
      <c r="H16" s="307"/>
      <c r="I16" s="307"/>
      <c r="J16" s="307"/>
      <c r="K16" s="307"/>
      <c r="L16" s="295">
        <f>SUM(L14:N15)</f>
        <v>0</v>
      </c>
      <c r="M16" s="306"/>
      <c r="N16" s="306"/>
      <c r="O16" s="167"/>
    </row>
    <row r="17" spans="5:5">
      <c r="E17" s="163"/>
    </row>
    <row r="18" spans="5:5">
      <c r="E18" s="163"/>
    </row>
    <row r="19" spans="5:5">
      <c r="E19" s="163"/>
    </row>
  </sheetData>
  <mergeCells count="71">
    <mergeCell ref="C16:K16"/>
    <mergeCell ref="C15:K15"/>
    <mergeCell ref="L15:N15"/>
    <mergeCell ref="C14:K14"/>
    <mergeCell ref="L14:N14"/>
    <mergeCell ref="L16:N16"/>
    <mergeCell ref="L2:N2"/>
    <mergeCell ref="L1:N1"/>
    <mergeCell ref="L6:N6"/>
    <mergeCell ref="C4:D4"/>
    <mergeCell ref="E4:F4"/>
    <mergeCell ref="G4:H4"/>
    <mergeCell ref="J4:K4"/>
    <mergeCell ref="L4:N4"/>
    <mergeCell ref="C2:D2"/>
    <mergeCell ref="E2:F2"/>
    <mergeCell ref="G2:H2"/>
    <mergeCell ref="J2:K2"/>
    <mergeCell ref="C1:D1"/>
    <mergeCell ref="E1:F1"/>
    <mergeCell ref="G1:H1"/>
    <mergeCell ref="J1:K1"/>
    <mergeCell ref="L3:N3"/>
    <mergeCell ref="L5:N5"/>
    <mergeCell ref="C3:D3"/>
    <mergeCell ref="E3:F3"/>
    <mergeCell ref="G3:H3"/>
    <mergeCell ref="J3:K3"/>
    <mergeCell ref="G5:H5"/>
    <mergeCell ref="J5:K5"/>
    <mergeCell ref="C5:D5"/>
    <mergeCell ref="E5:F5"/>
    <mergeCell ref="L13:N13"/>
    <mergeCell ref="L12:N12"/>
    <mergeCell ref="J11:K11"/>
    <mergeCell ref="C10:D10"/>
    <mergeCell ref="E10:F10"/>
    <mergeCell ref="L10:N10"/>
    <mergeCell ref="L11:N11"/>
    <mergeCell ref="G10:H10"/>
    <mergeCell ref="C11:D11"/>
    <mergeCell ref="E11:F11"/>
    <mergeCell ref="G11:H11"/>
    <mergeCell ref="C13:D13"/>
    <mergeCell ref="J13:K13"/>
    <mergeCell ref="E13:F13"/>
    <mergeCell ref="G13:H13"/>
    <mergeCell ref="C12:D12"/>
    <mergeCell ref="G12:H12"/>
    <mergeCell ref="E12:F12"/>
    <mergeCell ref="L9:N9"/>
    <mergeCell ref="C6:D6"/>
    <mergeCell ref="E6:F6"/>
    <mergeCell ref="L7:N7"/>
    <mergeCell ref="L8:N8"/>
    <mergeCell ref="G6:H6"/>
    <mergeCell ref="J6:K6"/>
    <mergeCell ref="C7:D7"/>
    <mergeCell ref="E7:F7"/>
    <mergeCell ref="G7:H7"/>
    <mergeCell ref="J7:K7"/>
    <mergeCell ref="J8:K8"/>
    <mergeCell ref="J9:K9"/>
    <mergeCell ref="J12:K12"/>
    <mergeCell ref="J10:K10"/>
    <mergeCell ref="C8:D8"/>
    <mergeCell ref="E8:F8"/>
    <mergeCell ref="G8:H8"/>
    <mergeCell ref="C9:D9"/>
    <mergeCell ref="E9:F9"/>
    <mergeCell ref="G9:H9"/>
  </mergeCells>
  <phoneticPr fontId="17" type="noConversion"/>
  <pageMargins left="0.75" right="0.75" top="1" bottom="1" header="0.5" footer="0.5"/>
  <pageSetup orientation="portrait" horizontalDpi="300" verticalDpi="300" r:id="rId1"/>
  <headerFooter alignWithMargins="0">
    <oddHeader>&amp;L&amp;11ENGINEERING CAREER CENTER&amp;R&amp;9
Info
Info
Info</oddHeader>
    <oddFooter>&amp;L&amp;"Arial,Bold"&amp;9WHR&amp;"Arial,Regular" Architects
Program Draft of &amp;D&amp;R&amp;9UNIVERSITY OF HOUSTON
Cullen College of Engineering Student Center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J18"/>
  <sheetViews>
    <sheetView workbookViewId="0"/>
  </sheetViews>
  <sheetFormatPr defaultRowHeight="12"/>
  <cols>
    <col min="1" max="1" width="44.28515625" style="172" customWidth="1"/>
    <col min="2" max="6" width="9.140625" style="119"/>
    <col min="7" max="9" width="9.140625" style="120"/>
    <col min="10" max="10" width="9.140625" style="121"/>
    <col min="11" max="16384" width="9.140625" style="118"/>
  </cols>
  <sheetData>
    <row r="1" spans="1:2">
      <c r="A1" s="171" t="s">
        <v>155</v>
      </c>
      <c r="B1" s="168" t="s">
        <v>156</v>
      </c>
    </row>
    <row r="2" spans="1:2">
      <c r="A2" s="172" t="str">
        <f>Program!B10</f>
        <v>Public Space</v>
      </c>
      <c r="B2" s="169">
        <f>Program!I12</f>
        <v>0</v>
      </c>
    </row>
    <row r="3" spans="1:2">
      <c r="A3" s="172" t="str">
        <f>Program!B14</f>
        <v>Classroom</v>
      </c>
      <c r="B3" s="169">
        <f>Program!I19</f>
        <v>0</v>
      </c>
    </row>
    <row r="4" spans="1:2">
      <c r="A4" s="172" t="str">
        <f>Program!B21</f>
        <v>Grad Student Office Suite</v>
      </c>
      <c r="B4" s="169">
        <f>Program!I28</f>
        <v>0</v>
      </c>
    </row>
    <row r="5" spans="1:2">
      <c r="A5" s="172" t="str">
        <f>Program!B30</f>
        <v>Dean's Suite &amp; Administration Suite</v>
      </c>
      <c r="B5" s="169">
        <f>Program!I41</f>
        <v>0</v>
      </c>
    </row>
    <row r="6" spans="1:2">
      <c r="A6" s="172" t="str">
        <f>Program!B56</f>
        <v>Wolff Ctr for Entrepreneurship</v>
      </c>
      <c r="B6" s="169">
        <f>Program!I67</f>
        <v>0</v>
      </c>
    </row>
    <row r="7" spans="1:2">
      <c r="A7" s="172" t="str">
        <f>Program!B69</f>
        <v>Ancillary Functions</v>
      </c>
      <c r="B7" s="175">
        <f>Program!I75</f>
        <v>0</v>
      </c>
    </row>
    <row r="8" spans="1:2" ht="7.5" customHeight="1"/>
    <row r="9" spans="1:2">
      <c r="A9" s="173" t="str">
        <f>Program!C77</f>
        <v>TOTAL ASSIGNABLE SQUARE FEET</v>
      </c>
      <c r="B9" s="174">
        <f>SUM(B2:B7)</f>
        <v>0</v>
      </c>
    </row>
    <row r="11" spans="1:2">
      <c r="A11" s="172" t="str">
        <f>Program!B93</f>
        <v>Departmental Circulation @ 15% of ASF</v>
      </c>
      <c r="B11" s="174">
        <f>Program!I93</f>
        <v>0</v>
      </c>
    </row>
    <row r="13" spans="1:2">
      <c r="A13" s="172" t="str">
        <f>Program!B79</f>
        <v>Identified Building Support</v>
      </c>
      <c r="B13" s="174">
        <f>Program!I91</f>
        <v>0</v>
      </c>
    </row>
    <row r="15" spans="1:2" ht="24">
      <c r="A15" s="172" t="str">
        <f>Program!B95</f>
        <v>Other Building Support (primary vertical &amp; horiz circ., toilets, envelope)</v>
      </c>
      <c r="B15" s="174">
        <f>Program!I95</f>
        <v>0</v>
      </c>
    </row>
    <row r="16" spans="1:2" ht="12.75" thickBot="1">
      <c r="B16" s="176"/>
    </row>
    <row r="17" spans="1:2" ht="7.5" customHeight="1" thickTop="1" thickBot="1"/>
    <row r="18" spans="1:2" ht="24.75" thickBot="1">
      <c r="A18" s="177" t="str">
        <f>Program!C97</f>
        <v>BUILDING GROSS SQUARE FEET (@ 65% min. efficiency)</v>
      </c>
      <c r="B18" s="170">
        <f>Program!I97</f>
        <v>0</v>
      </c>
    </row>
  </sheetData>
  <phoneticPr fontId="5" type="noConversion"/>
  <pageMargins left="0.75" right="0.75" top="1" bottom="1" header="0.5" footer="0.5"/>
  <pageSetup orientation="portrait" r:id="rId1"/>
  <headerFooter alignWithMargins="0">
    <oddHeader>&amp;L&amp;"Arial,Bold Italic"&amp;9UH Bauer School of Business
Bauer Business III Adjacency Matrix&amp;R&amp;"Arial,Regular"&amp;9Draft of &amp;D  &amp;T</oddHeader>
    <oddFooter>&amp;L&amp;"Arial,Bold"&amp;9WHR&amp;"Arial,Regular" Architects #G09301-00&amp;R&amp;"Arial,Regular"&amp;9&amp;P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R136"/>
  <sheetViews>
    <sheetView topLeftCell="A4" workbookViewId="0">
      <selection activeCell="B26" sqref="B26"/>
    </sheetView>
  </sheetViews>
  <sheetFormatPr defaultRowHeight="12"/>
  <cols>
    <col min="1" max="1" width="6.7109375" style="118" customWidth="1"/>
    <col min="2" max="2" width="29.5703125" style="118" customWidth="1"/>
    <col min="3" max="3" width="6.140625" style="153" customWidth="1"/>
    <col min="4" max="4" width="3.42578125" style="152" customWidth="1"/>
    <col min="5" max="6" width="8" style="220" customWidth="1"/>
    <col min="7" max="7" width="2.140625" style="152" customWidth="1"/>
    <col min="8" max="8" width="7.5703125" style="187" customWidth="1"/>
    <col min="9" max="10" width="7.5703125" style="220" customWidth="1"/>
    <col min="11" max="11" width="2.140625" style="220" customWidth="1"/>
    <col min="12" max="14" width="7.85546875" style="113" customWidth="1"/>
    <col min="15" max="15" width="2.28515625" style="154" customWidth="1"/>
    <col min="16" max="16" width="23.42578125" style="154" customWidth="1"/>
    <col min="17" max="17" width="8" style="187" customWidth="1"/>
    <col min="18" max="44" width="9.140625" style="154"/>
    <col min="45" max="16384" width="9.140625" style="118"/>
  </cols>
  <sheetData>
    <row r="1" spans="1:44" ht="15.75" customHeight="1">
      <c r="A1" s="178" t="s">
        <v>37</v>
      </c>
      <c r="B1" s="179"/>
      <c r="C1" s="180"/>
      <c r="D1" s="180"/>
      <c r="E1" s="181" t="s">
        <v>82</v>
      </c>
      <c r="F1" s="182" t="s">
        <v>43</v>
      </c>
      <c r="G1" s="183"/>
      <c r="H1" s="266" t="s">
        <v>157</v>
      </c>
      <c r="I1" s="267"/>
      <c r="J1" s="268"/>
      <c r="K1" s="186"/>
    </row>
    <row r="2" spans="1:44">
      <c r="A2" s="188" t="s">
        <v>38</v>
      </c>
      <c r="B2" s="189" t="s">
        <v>40</v>
      </c>
      <c r="C2" s="168" t="s">
        <v>41</v>
      </c>
      <c r="D2" s="190"/>
      <c r="E2" s="191" t="s">
        <v>83</v>
      </c>
      <c r="F2" s="192" t="s">
        <v>42</v>
      </c>
      <c r="G2" s="187"/>
      <c r="H2" s="193" t="s">
        <v>13</v>
      </c>
      <c r="I2" s="194" t="s">
        <v>14</v>
      </c>
      <c r="J2" s="195" t="s">
        <v>15</v>
      </c>
      <c r="K2" s="154"/>
      <c r="L2" s="196"/>
      <c r="M2" s="196"/>
      <c r="N2" s="196"/>
      <c r="P2" s="197"/>
    </row>
    <row r="3" spans="1:44" s="121" customFormat="1">
      <c r="A3" s="247" t="str">
        <f>Program!B10</f>
        <v>Public Space</v>
      </c>
      <c r="B3" s="179"/>
      <c r="C3" s="246"/>
      <c r="D3" s="232"/>
      <c r="E3" s="181"/>
      <c r="F3" s="182"/>
      <c r="G3" s="187"/>
      <c r="H3" s="248"/>
      <c r="I3" s="249"/>
      <c r="J3" s="250"/>
      <c r="K3" s="154"/>
      <c r="L3" s="196"/>
      <c r="M3" s="196"/>
      <c r="N3" s="196"/>
      <c r="O3" s="154"/>
      <c r="P3" s="197"/>
      <c r="Q3" s="187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</row>
    <row r="4" spans="1:44">
      <c r="A4" s="188">
        <f>Program!A11</f>
        <v>0</v>
      </c>
      <c r="B4" s="189" t="str">
        <f>Program!C11</f>
        <v>Lobby</v>
      </c>
      <c r="C4" s="168">
        <f>Program!F11</f>
        <v>0</v>
      </c>
      <c r="D4" s="168" t="s">
        <v>6</v>
      </c>
      <c r="E4" s="207">
        <f>Program!H11</f>
        <v>0</v>
      </c>
      <c r="F4" s="208">
        <f>Program!I11</f>
        <v>0</v>
      </c>
      <c r="G4" s="187"/>
      <c r="H4" s="209">
        <f>Program!N11</f>
        <v>1000</v>
      </c>
      <c r="I4" s="210">
        <f>Program!O11</f>
        <v>1000</v>
      </c>
      <c r="J4" s="211">
        <f>Program!P11</f>
        <v>0</v>
      </c>
      <c r="K4" s="154"/>
      <c r="P4" s="200"/>
    </row>
    <row r="5" spans="1:44" s="121" customFormat="1">
      <c r="A5" s="251" t="str">
        <f>Program!B14</f>
        <v>Classroom</v>
      </c>
      <c r="B5" s="204"/>
      <c r="C5" s="120"/>
      <c r="D5" s="120"/>
      <c r="E5" s="205"/>
      <c r="F5" s="206"/>
      <c r="G5" s="187"/>
      <c r="H5" s="198"/>
      <c r="I5" s="113"/>
      <c r="J5" s="199"/>
      <c r="K5" s="154"/>
      <c r="L5" s="113"/>
      <c r="M5" s="113"/>
      <c r="N5" s="113"/>
      <c r="O5" s="154"/>
      <c r="P5" s="200"/>
      <c r="Q5" s="187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</row>
    <row r="6" spans="1:44">
      <c r="A6" s="203">
        <f>Program!A15</f>
        <v>0</v>
      </c>
      <c r="B6" s="204" t="str">
        <f>Program!C15</f>
        <v>Classroom (250 seats, tiered)</v>
      </c>
      <c r="C6" s="120">
        <f>Program!F15</f>
        <v>0</v>
      </c>
      <c r="D6" s="120" t="s">
        <v>6</v>
      </c>
      <c r="E6" s="205">
        <f>Program!H15</f>
        <v>0</v>
      </c>
      <c r="F6" s="206">
        <f>Program!I15</f>
        <v>0</v>
      </c>
      <c r="G6" s="187"/>
      <c r="H6" s="198">
        <f>Program!N15</f>
        <v>0</v>
      </c>
      <c r="I6" s="113">
        <f>Program!O15</f>
        <v>0</v>
      </c>
      <c r="J6" s="199">
        <f>Program!P15</f>
        <v>0</v>
      </c>
      <c r="K6" s="154"/>
      <c r="P6" s="201"/>
      <c r="Q6" s="202"/>
    </row>
    <row r="7" spans="1:44">
      <c r="A7" s="203">
        <f>Program!A16</f>
        <v>0</v>
      </c>
      <c r="B7" s="204">
        <f>Program!C16</f>
        <v>0</v>
      </c>
      <c r="C7" s="120">
        <f>Program!F16</f>
        <v>0</v>
      </c>
      <c r="D7" s="120" t="s">
        <v>6</v>
      </c>
      <c r="E7" s="205">
        <f>Program!H16</f>
        <v>0</v>
      </c>
      <c r="F7" s="206">
        <f>Program!I16</f>
        <v>0</v>
      </c>
      <c r="G7" s="187"/>
      <c r="H7" s="198">
        <f>Program!N16</f>
        <v>0</v>
      </c>
      <c r="I7" s="113">
        <f>Program!O16</f>
        <v>0</v>
      </c>
      <c r="J7" s="199">
        <f>Program!P16</f>
        <v>0</v>
      </c>
      <c r="K7" s="154"/>
    </row>
    <row r="8" spans="1:44">
      <c r="A8" s="203">
        <f>Program!A17</f>
        <v>0</v>
      </c>
      <c r="B8" s="204">
        <f>Program!C17</f>
        <v>0</v>
      </c>
      <c r="C8" s="120">
        <f>Program!F17</f>
        <v>0</v>
      </c>
      <c r="D8" s="120" t="s">
        <v>6</v>
      </c>
      <c r="E8" s="205">
        <f>Program!H17</f>
        <v>0</v>
      </c>
      <c r="F8" s="206">
        <f>Program!I17</f>
        <v>0</v>
      </c>
      <c r="G8" s="187"/>
      <c r="H8" s="198">
        <f>Program!N17</f>
        <v>0</v>
      </c>
      <c r="I8" s="113">
        <f>Program!O17</f>
        <v>0</v>
      </c>
      <c r="J8" s="199">
        <f>Program!P17</f>
        <v>0</v>
      </c>
      <c r="K8" s="154"/>
      <c r="P8" s="64"/>
    </row>
    <row r="9" spans="1:44">
      <c r="A9" s="188">
        <f>Program!A18</f>
        <v>0</v>
      </c>
      <c r="B9" s="189" t="str">
        <f>Program!C18</f>
        <v>Breakout Room</v>
      </c>
      <c r="C9" s="168">
        <f>Program!F18</f>
        <v>0</v>
      </c>
      <c r="D9" s="168" t="s">
        <v>6</v>
      </c>
      <c r="E9" s="207">
        <f>Program!H18</f>
        <v>0</v>
      </c>
      <c r="F9" s="208">
        <f>Program!I18</f>
        <v>0</v>
      </c>
      <c r="G9" s="187"/>
      <c r="H9" s="209">
        <f>Program!N18</f>
        <v>0</v>
      </c>
      <c r="I9" s="210">
        <f>Program!O18</f>
        <v>0</v>
      </c>
      <c r="J9" s="211">
        <f>Program!P18</f>
        <v>0</v>
      </c>
      <c r="K9" s="154"/>
      <c r="P9" s="200"/>
    </row>
    <row r="10" spans="1:44" s="121" customFormat="1">
      <c r="A10" s="251" t="str">
        <f>Program!B21</f>
        <v>Grad Student Office Suite</v>
      </c>
      <c r="B10" s="204"/>
      <c r="C10" s="120"/>
      <c r="D10" s="120"/>
      <c r="E10" s="205"/>
      <c r="F10" s="206"/>
      <c r="G10" s="187"/>
      <c r="H10" s="198"/>
      <c r="I10" s="113"/>
      <c r="J10" s="199"/>
      <c r="K10" s="154"/>
      <c r="L10" s="113"/>
      <c r="M10" s="113"/>
      <c r="N10" s="113"/>
      <c r="O10" s="154"/>
      <c r="P10" s="200"/>
      <c r="Q10" s="187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</row>
    <row r="11" spans="1:44">
      <c r="A11" s="203">
        <f>Program!A22</f>
        <v>0</v>
      </c>
      <c r="B11" s="204" t="str">
        <f>Program!C22</f>
        <v>Classroom (60 seats, tiered)</v>
      </c>
      <c r="C11" s="120">
        <f>Program!F22</f>
        <v>0</v>
      </c>
      <c r="D11" s="120" t="s">
        <v>6</v>
      </c>
      <c r="E11" s="205">
        <f>Program!H22</f>
        <v>0</v>
      </c>
      <c r="F11" s="206">
        <f>Program!I22</f>
        <v>0</v>
      </c>
      <c r="G11" s="187"/>
      <c r="H11" s="198">
        <f>Program!N22</f>
        <v>0</v>
      </c>
      <c r="I11" s="113">
        <f>Program!O22</f>
        <v>0</v>
      </c>
      <c r="J11" s="199">
        <f>Program!P22</f>
        <v>0</v>
      </c>
      <c r="K11" s="154"/>
      <c r="P11" s="200"/>
    </row>
    <row r="12" spans="1:44">
      <c r="A12" s="203">
        <f>Program!A23</f>
        <v>0</v>
      </c>
      <c r="B12" s="204" t="str">
        <f>Program!C23</f>
        <v>Classroom (60 seats, flat)</v>
      </c>
      <c r="C12" s="120">
        <f>Program!F23</f>
        <v>0</v>
      </c>
      <c r="D12" s="120" t="s">
        <v>6</v>
      </c>
      <c r="E12" s="205">
        <f>Program!H23</f>
        <v>0</v>
      </c>
      <c r="F12" s="206">
        <f>Program!I23</f>
        <v>0</v>
      </c>
      <c r="G12" s="187"/>
      <c r="H12" s="198">
        <f>Program!N23</f>
        <v>0</v>
      </c>
      <c r="I12" s="113">
        <f>Program!O23</f>
        <v>0</v>
      </c>
      <c r="J12" s="199">
        <f>Program!P23</f>
        <v>0</v>
      </c>
      <c r="K12" s="154"/>
      <c r="P12" s="201"/>
      <c r="Q12" s="202"/>
    </row>
    <row r="13" spans="1:44">
      <c r="A13" s="203">
        <f>Program!A24</f>
        <v>0</v>
      </c>
      <c r="B13" s="204" t="str">
        <f>Program!C24</f>
        <v>EMBA Student Lobby/Lounge</v>
      </c>
      <c r="C13" s="120">
        <f>Program!F24</f>
        <v>0</v>
      </c>
      <c r="D13" s="120" t="s">
        <v>6</v>
      </c>
      <c r="E13" s="205">
        <f>Program!H24</f>
        <v>0</v>
      </c>
      <c r="F13" s="206">
        <f>Program!I24</f>
        <v>0</v>
      </c>
      <c r="G13" s="187"/>
      <c r="H13" s="198">
        <f>Program!N24</f>
        <v>0</v>
      </c>
      <c r="I13" s="113">
        <f>Program!O24</f>
        <v>0</v>
      </c>
      <c r="J13" s="199">
        <f>Program!P24</f>
        <v>0</v>
      </c>
      <c r="K13" s="154"/>
    </row>
    <row r="14" spans="1:44">
      <c r="A14" s="203">
        <f>Program!A25</f>
        <v>0</v>
      </c>
      <c r="B14" s="204" t="str">
        <f>Program!C25</f>
        <v>EMBA Student Lobby/Café</v>
      </c>
      <c r="C14" s="120">
        <f>Program!F25</f>
        <v>0</v>
      </c>
      <c r="D14" s="120" t="s">
        <v>6</v>
      </c>
      <c r="E14" s="205">
        <f>Program!H25</f>
        <v>0</v>
      </c>
      <c r="F14" s="206">
        <f>Program!I25</f>
        <v>0</v>
      </c>
      <c r="G14" s="187"/>
      <c r="H14" s="198">
        <f>Program!N25</f>
        <v>0</v>
      </c>
      <c r="I14" s="113">
        <f>Program!O25</f>
        <v>0</v>
      </c>
      <c r="J14" s="199">
        <f>Program!P25</f>
        <v>0</v>
      </c>
      <c r="K14" s="154"/>
      <c r="P14" s="64"/>
    </row>
    <row r="15" spans="1:44">
      <c r="A15" s="203">
        <f>Program!A26</f>
        <v>0</v>
      </c>
      <c r="B15" s="204" t="str">
        <f>Program!C26</f>
        <v>Breakout Room</v>
      </c>
      <c r="C15" s="120">
        <f>Program!F26</f>
        <v>0</v>
      </c>
      <c r="D15" s="120" t="s">
        <v>6</v>
      </c>
      <c r="E15" s="205">
        <f>Program!H26</f>
        <v>0</v>
      </c>
      <c r="F15" s="206">
        <f>Program!I26</f>
        <v>0</v>
      </c>
      <c r="G15" s="187"/>
      <c r="H15" s="198">
        <f>Program!N26</f>
        <v>0</v>
      </c>
      <c r="I15" s="113">
        <f>Program!O26</f>
        <v>0</v>
      </c>
      <c r="J15" s="199">
        <f>Program!P26</f>
        <v>0</v>
      </c>
      <c r="K15" s="154"/>
      <c r="P15" s="200"/>
    </row>
    <row r="16" spans="1:44">
      <c r="A16" s="188">
        <f>Program!A27</f>
        <v>0</v>
      </c>
      <c r="B16" s="189" t="str">
        <f>Program!C27</f>
        <v>Copy/print Area</v>
      </c>
      <c r="C16" s="168">
        <f>Program!F27</f>
        <v>0</v>
      </c>
      <c r="D16" s="168" t="s">
        <v>6</v>
      </c>
      <c r="E16" s="207">
        <f>Program!H27</f>
        <v>0</v>
      </c>
      <c r="F16" s="208">
        <f>Program!I27</f>
        <v>0</v>
      </c>
      <c r="G16" s="187"/>
      <c r="H16" s="209">
        <f>Program!N27</f>
        <v>0</v>
      </c>
      <c r="I16" s="210">
        <f>Program!O27</f>
        <v>0</v>
      </c>
      <c r="J16" s="211">
        <f>Program!P27</f>
        <v>0</v>
      </c>
      <c r="K16" s="154"/>
      <c r="P16" s="200"/>
    </row>
    <row r="17" spans="1:44" s="121" customFormat="1">
      <c r="A17" s="251" t="str">
        <f>Program!B30</f>
        <v>Dean's Suite &amp; Administration Suite</v>
      </c>
      <c r="B17" s="204"/>
      <c r="C17" s="120"/>
      <c r="D17" s="120"/>
      <c r="E17" s="205"/>
      <c r="F17" s="206"/>
      <c r="G17" s="187"/>
      <c r="H17" s="198"/>
      <c r="I17" s="113"/>
      <c r="J17" s="199"/>
      <c r="K17" s="154"/>
      <c r="L17" s="113"/>
      <c r="M17" s="113"/>
      <c r="N17" s="113"/>
      <c r="O17" s="154"/>
      <c r="P17" s="200"/>
      <c r="Q17" s="187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</row>
    <row r="18" spans="1:44">
      <c r="A18" s="203">
        <f>Program!A31</f>
        <v>0</v>
      </c>
      <c r="B18" s="204" t="str">
        <f>Program!C31</f>
        <v>Dean's Office</v>
      </c>
      <c r="C18" s="120">
        <f>Program!F31</f>
        <v>0</v>
      </c>
      <c r="D18" s="120" t="s">
        <v>6</v>
      </c>
      <c r="E18" s="205">
        <f>Program!H31</f>
        <v>0</v>
      </c>
      <c r="F18" s="206">
        <f>Program!I31</f>
        <v>0</v>
      </c>
      <c r="G18" s="187"/>
      <c r="H18" s="198">
        <f>Program!N31</f>
        <v>0</v>
      </c>
      <c r="I18" s="113">
        <f>Program!O31</f>
        <v>0</v>
      </c>
      <c r="J18" s="199">
        <f>Program!P31</f>
        <v>0</v>
      </c>
      <c r="K18" s="154"/>
    </row>
    <row r="19" spans="1:44">
      <c r="A19" s="203">
        <f>Program!A33</f>
        <v>0</v>
      </c>
      <c r="B19" s="204" t="str">
        <f>Program!C33</f>
        <v>Staff Office (Advisors, Financial Aid)</v>
      </c>
      <c r="C19" s="120">
        <f>Program!F33</f>
        <v>0</v>
      </c>
      <c r="D19" s="120" t="s">
        <v>6</v>
      </c>
      <c r="E19" s="205">
        <f>Program!H33</f>
        <v>0</v>
      </c>
      <c r="F19" s="206">
        <f>Program!I33</f>
        <v>0</v>
      </c>
      <c r="G19" s="187"/>
      <c r="H19" s="198">
        <f>Program!N33</f>
        <v>0</v>
      </c>
      <c r="I19" s="113">
        <f>Program!O33</f>
        <v>0</v>
      </c>
      <c r="J19" s="199">
        <f>Program!P33</f>
        <v>0</v>
      </c>
      <c r="K19" s="154"/>
      <c r="P19" s="64"/>
    </row>
    <row r="20" spans="1:44">
      <c r="A20" s="203">
        <f>Program!A34</f>
        <v>0</v>
      </c>
      <c r="B20" s="204" t="str">
        <f>Program!C34</f>
        <v>Records and Storage</v>
      </c>
      <c r="C20" s="120">
        <f>Program!F34</f>
        <v>0</v>
      </c>
      <c r="D20" s="120" t="s">
        <v>6</v>
      </c>
      <c r="E20" s="205">
        <f>Program!H34</f>
        <v>0</v>
      </c>
      <c r="F20" s="206">
        <f>Program!I34</f>
        <v>0</v>
      </c>
      <c r="G20" s="187"/>
      <c r="H20" s="198">
        <f>Program!N34</f>
        <v>0</v>
      </c>
      <c r="I20" s="113">
        <f>Program!O34</f>
        <v>0</v>
      </c>
      <c r="J20" s="199">
        <f>Program!P34</f>
        <v>0</v>
      </c>
      <c r="K20" s="154"/>
    </row>
    <row r="21" spans="1:44" ht="12.75" customHeight="1">
      <c r="A21" s="203">
        <f>Program!A35</f>
        <v>0</v>
      </c>
      <c r="B21" s="204" t="str">
        <f>Program!C35</f>
        <v>Conference Room - Medium</v>
      </c>
      <c r="C21" s="120">
        <f>Program!F35</f>
        <v>0</v>
      </c>
      <c r="D21" s="120" t="s">
        <v>6</v>
      </c>
      <c r="E21" s="205">
        <f>Program!H35</f>
        <v>0</v>
      </c>
      <c r="F21" s="206">
        <f>Program!I35</f>
        <v>0</v>
      </c>
      <c r="G21" s="187"/>
      <c r="H21" s="198">
        <f>Program!N35</f>
        <v>0</v>
      </c>
      <c r="I21" s="113">
        <f>Program!O35</f>
        <v>0</v>
      </c>
      <c r="J21" s="199">
        <f>Program!P35</f>
        <v>0</v>
      </c>
      <c r="K21" s="154"/>
      <c r="P21" s="200"/>
    </row>
    <row r="22" spans="1:44" ht="12.75" customHeight="1">
      <c r="A22" s="203">
        <f>Program!A36</f>
        <v>0</v>
      </c>
      <c r="B22" s="204" t="str">
        <f>Program!C36</f>
        <v>Reception &amp; Waiting</v>
      </c>
      <c r="C22" s="120">
        <f>Program!F36</f>
        <v>0</v>
      </c>
      <c r="D22" s="120" t="s">
        <v>6</v>
      </c>
      <c r="E22" s="205">
        <f>Program!H36</f>
        <v>0</v>
      </c>
      <c r="F22" s="206">
        <f>Program!I36</f>
        <v>0</v>
      </c>
      <c r="G22" s="187"/>
      <c r="H22" s="198">
        <f>Program!N36</f>
        <v>0</v>
      </c>
      <c r="I22" s="113">
        <f>Program!O36</f>
        <v>0</v>
      </c>
      <c r="J22" s="199">
        <f>Program!P36</f>
        <v>0</v>
      </c>
      <c r="K22" s="154"/>
      <c r="P22" s="212"/>
      <c r="Q22" s="202"/>
    </row>
    <row r="23" spans="1:44" ht="12.75" customHeight="1">
      <c r="A23" s="188">
        <f>Program!A37</f>
        <v>0</v>
      </c>
      <c r="B23" s="189" t="str">
        <f>Program!C37</f>
        <v>Staff Break Room</v>
      </c>
      <c r="C23" s="168">
        <f>Program!F37</f>
        <v>0</v>
      </c>
      <c r="D23" s="168" t="s">
        <v>6</v>
      </c>
      <c r="E23" s="207">
        <f>Program!H37</f>
        <v>0</v>
      </c>
      <c r="F23" s="208">
        <f>Program!I37</f>
        <v>0</v>
      </c>
      <c r="G23" s="187"/>
      <c r="H23" s="209">
        <f>Program!N37</f>
        <v>0</v>
      </c>
      <c r="I23" s="210">
        <f>Program!O37</f>
        <v>0</v>
      </c>
      <c r="J23" s="211">
        <f>Program!P37</f>
        <v>0</v>
      </c>
      <c r="K23" s="154"/>
      <c r="P23" s="213"/>
      <c r="Q23" s="214"/>
    </row>
    <row r="24" spans="1:44" s="121" customFormat="1" ht="12.75" customHeight="1">
      <c r="A24" s="251" t="str">
        <f>Program!B56</f>
        <v>Wolff Ctr for Entrepreneurship</v>
      </c>
      <c r="B24" s="204"/>
      <c r="C24" s="120"/>
      <c r="D24" s="120"/>
      <c r="E24" s="205"/>
      <c r="F24" s="206"/>
      <c r="G24" s="187"/>
      <c r="H24" s="198"/>
      <c r="I24" s="113"/>
      <c r="J24" s="199"/>
      <c r="K24" s="154"/>
      <c r="L24" s="113"/>
      <c r="M24" s="113"/>
      <c r="N24" s="113"/>
      <c r="O24" s="154"/>
      <c r="P24" s="213"/>
      <c r="Q24" s="21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</row>
    <row r="25" spans="1:44">
      <c r="A25" s="203" t="str">
        <f>Program!A57</f>
        <v>W-01</v>
      </c>
      <c r="B25" s="204" t="str">
        <f>Program!C57</f>
        <v>Director Office</v>
      </c>
      <c r="C25" s="120">
        <f>Program!F57</f>
        <v>0</v>
      </c>
      <c r="D25" s="120" t="s">
        <v>6</v>
      </c>
      <c r="E25" s="205">
        <f>Program!H57</f>
        <v>0</v>
      </c>
      <c r="F25" s="206">
        <f>Program!I57</f>
        <v>0</v>
      </c>
      <c r="G25" s="187"/>
      <c r="H25" s="198">
        <f>Program!N57</f>
        <v>0</v>
      </c>
      <c r="I25" s="113">
        <f>Program!O57</f>
        <v>0</v>
      </c>
      <c r="J25" s="199">
        <f>Program!P57</f>
        <v>0</v>
      </c>
      <c r="K25" s="154"/>
    </row>
    <row r="26" spans="1:44">
      <c r="A26" s="203" t="str">
        <f>Program!A58</f>
        <v>W-02</v>
      </c>
      <c r="B26" s="204" t="str">
        <f>Program!C58</f>
        <v>Project Manager Office</v>
      </c>
      <c r="C26" s="120">
        <f>Program!F58</f>
        <v>0</v>
      </c>
      <c r="D26" s="120" t="s">
        <v>6</v>
      </c>
      <c r="E26" s="205">
        <f>Program!H58</f>
        <v>0</v>
      </c>
      <c r="F26" s="206">
        <f>Program!I58</f>
        <v>0</v>
      </c>
      <c r="G26" s="187"/>
      <c r="H26" s="198">
        <f>Program!N58</f>
        <v>0</v>
      </c>
      <c r="I26" s="113">
        <f>Program!O58</f>
        <v>0</v>
      </c>
      <c r="J26" s="199">
        <f>Program!P58</f>
        <v>0</v>
      </c>
      <c r="K26" s="154"/>
    </row>
    <row r="27" spans="1:44">
      <c r="A27" s="203" t="str">
        <f>Program!A59</f>
        <v>W-03</v>
      </c>
      <c r="B27" s="204" t="str">
        <f>Program!C59</f>
        <v>Staff Office</v>
      </c>
      <c r="C27" s="120">
        <f>Program!F59</f>
        <v>0</v>
      </c>
      <c r="D27" s="120" t="s">
        <v>6</v>
      </c>
      <c r="E27" s="205">
        <f>Program!H59</f>
        <v>0</v>
      </c>
      <c r="F27" s="206">
        <f>Program!I59</f>
        <v>0</v>
      </c>
      <c r="G27" s="187"/>
      <c r="H27" s="198">
        <f>Program!N59</f>
        <v>0</v>
      </c>
      <c r="I27" s="113">
        <f>Program!O59</f>
        <v>0</v>
      </c>
      <c r="J27" s="199">
        <f>Program!P59</f>
        <v>0</v>
      </c>
      <c r="K27" s="154"/>
    </row>
    <row r="28" spans="1:44">
      <c r="A28" s="203" t="str">
        <f>Program!A60</f>
        <v>W-04</v>
      </c>
      <c r="B28" s="204" t="str">
        <f>Program!C60</f>
        <v>Reception &amp; Waiting</v>
      </c>
      <c r="C28" s="120">
        <f>Program!F60</f>
        <v>0</v>
      </c>
      <c r="D28" s="120" t="s">
        <v>6</v>
      </c>
      <c r="E28" s="205">
        <f>Program!H60</f>
        <v>0</v>
      </c>
      <c r="F28" s="206">
        <f>Program!I60</f>
        <v>0</v>
      </c>
      <c r="G28" s="187"/>
      <c r="H28" s="198">
        <f>Program!N60</f>
        <v>0</v>
      </c>
      <c r="I28" s="113">
        <f>Program!O60</f>
        <v>0</v>
      </c>
      <c r="J28" s="199">
        <f>Program!P60</f>
        <v>0</v>
      </c>
      <c r="K28" s="154"/>
    </row>
    <row r="29" spans="1:44">
      <c r="A29" s="203" t="str">
        <f>Program!A61</f>
        <v>W-05</v>
      </c>
      <c r="B29" s="204" t="str">
        <f>Program!C61</f>
        <v>Conference - Extra Large</v>
      </c>
      <c r="C29" s="120">
        <f>Program!F61</f>
        <v>0</v>
      </c>
      <c r="D29" s="120" t="s">
        <v>6</v>
      </c>
      <c r="E29" s="205">
        <f>Program!H61</f>
        <v>0</v>
      </c>
      <c r="F29" s="206">
        <f>Program!I61</f>
        <v>0</v>
      </c>
      <c r="G29" s="187"/>
      <c r="H29" s="198">
        <f>Program!N61</f>
        <v>0</v>
      </c>
      <c r="I29" s="113">
        <f>Program!O61</f>
        <v>0</v>
      </c>
      <c r="J29" s="199">
        <f>Program!P61</f>
        <v>0</v>
      </c>
      <c r="K29" s="154"/>
    </row>
    <row r="30" spans="1:44">
      <c r="A30" s="203" t="str">
        <f>Program!A62</f>
        <v>W-06</v>
      </c>
      <c r="B30" s="204" t="str">
        <f>Program!C62</f>
        <v>Storage</v>
      </c>
      <c r="C30" s="120">
        <f>Program!F62</f>
        <v>0</v>
      </c>
      <c r="D30" s="120" t="s">
        <v>6</v>
      </c>
      <c r="E30" s="205">
        <f>Program!H62</f>
        <v>0</v>
      </c>
      <c r="F30" s="206">
        <f>Program!I62</f>
        <v>0</v>
      </c>
      <c r="G30" s="187"/>
      <c r="H30" s="198">
        <f>Program!N62</f>
        <v>0</v>
      </c>
      <c r="I30" s="113">
        <f>Program!O62</f>
        <v>0</v>
      </c>
      <c r="J30" s="199">
        <f>Program!P62</f>
        <v>0</v>
      </c>
      <c r="K30" s="154"/>
    </row>
    <row r="31" spans="1:44">
      <c r="A31" s="203" t="str">
        <f>Program!A63</f>
        <v>W-07</v>
      </c>
      <c r="B31" s="204" t="str">
        <f>Program!C63</f>
        <v>Copy</v>
      </c>
      <c r="C31" s="120">
        <f>Program!F63</f>
        <v>0</v>
      </c>
      <c r="D31" s="120" t="s">
        <v>6</v>
      </c>
      <c r="E31" s="205">
        <f>Program!H63</f>
        <v>0</v>
      </c>
      <c r="F31" s="206">
        <f>Program!I63</f>
        <v>0</v>
      </c>
      <c r="G31" s="187"/>
      <c r="H31" s="198">
        <f>Program!N63</f>
        <v>0</v>
      </c>
      <c r="I31" s="113">
        <f>Program!O63</f>
        <v>0</v>
      </c>
      <c r="J31" s="199">
        <f>Program!P63</f>
        <v>0</v>
      </c>
      <c r="K31" s="154"/>
    </row>
    <row r="32" spans="1:44">
      <c r="A32" s="203" t="str">
        <f>Program!A64</f>
        <v>W-08</v>
      </c>
      <c r="B32" s="204" t="str">
        <f>Program!C64</f>
        <v>Staff Break Room</v>
      </c>
      <c r="C32" s="120">
        <f>Program!F64</f>
        <v>0</v>
      </c>
      <c r="D32" s="120" t="s">
        <v>6</v>
      </c>
      <c r="E32" s="205">
        <f>Program!H64</f>
        <v>0</v>
      </c>
      <c r="F32" s="206">
        <f>Program!I64</f>
        <v>0</v>
      </c>
      <c r="G32" s="187"/>
      <c r="H32" s="198">
        <f>Program!N64</f>
        <v>0</v>
      </c>
      <c r="I32" s="113">
        <f>Program!O64</f>
        <v>0</v>
      </c>
      <c r="J32" s="199">
        <f>Program!P64</f>
        <v>0</v>
      </c>
      <c r="K32" s="154"/>
    </row>
    <row r="33" spans="1:44">
      <c r="A33" s="203" t="str">
        <f>Program!A65</f>
        <v>W-09</v>
      </c>
      <c r="B33" s="204" t="str">
        <f>Program!C65</f>
        <v>Student Space</v>
      </c>
      <c r="C33" s="120">
        <f>Program!F65</f>
        <v>0</v>
      </c>
      <c r="D33" s="120" t="s">
        <v>6</v>
      </c>
      <c r="E33" s="205">
        <f>Program!H65</f>
        <v>0</v>
      </c>
      <c r="F33" s="206">
        <f>Program!I65</f>
        <v>0</v>
      </c>
      <c r="G33" s="187"/>
      <c r="H33" s="198">
        <f>Program!N65</f>
        <v>0</v>
      </c>
      <c r="I33" s="113">
        <f>Program!O65</f>
        <v>0</v>
      </c>
      <c r="J33" s="199">
        <f>Program!P65</f>
        <v>0</v>
      </c>
      <c r="K33" s="154"/>
    </row>
    <row r="34" spans="1:44">
      <c r="A34" s="188" t="str">
        <f>Program!A66</f>
        <v>W-10</v>
      </c>
      <c r="B34" s="189" t="str">
        <f>Program!C66</f>
        <v>Breakout Room</v>
      </c>
      <c r="C34" s="168">
        <f>Program!F66</f>
        <v>0</v>
      </c>
      <c r="D34" s="168" t="s">
        <v>6</v>
      </c>
      <c r="E34" s="207">
        <f>Program!H66</f>
        <v>0</v>
      </c>
      <c r="F34" s="208">
        <f>Program!I66</f>
        <v>0</v>
      </c>
      <c r="G34" s="187"/>
      <c r="H34" s="209">
        <f>Program!N66</f>
        <v>0</v>
      </c>
      <c r="I34" s="210">
        <f>Program!O66</f>
        <v>0</v>
      </c>
      <c r="J34" s="211">
        <f>Program!P66</f>
        <v>0</v>
      </c>
      <c r="K34" s="154"/>
    </row>
    <row r="35" spans="1:44" s="121" customFormat="1">
      <c r="A35" s="251" t="str">
        <f>Program!B69</f>
        <v>Ancillary Functions</v>
      </c>
      <c r="B35" s="204"/>
      <c r="C35" s="120"/>
      <c r="D35" s="120"/>
      <c r="E35" s="205"/>
      <c r="F35" s="206"/>
      <c r="G35" s="187"/>
      <c r="H35" s="198"/>
      <c r="I35" s="113"/>
      <c r="J35" s="199"/>
      <c r="K35" s="154"/>
      <c r="L35" s="113"/>
      <c r="M35" s="113"/>
      <c r="N35" s="113"/>
      <c r="O35" s="154"/>
      <c r="P35" s="154"/>
      <c r="Q35" s="187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</row>
    <row r="36" spans="1:44">
      <c r="A36" s="203" t="str">
        <f>Program!A70</f>
        <v>A-1</v>
      </c>
      <c r="B36" s="204" t="str">
        <f>Program!C70</f>
        <v>Student Organizations Office</v>
      </c>
      <c r="C36" s="120">
        <f>Program!F70</f>
        <v>0</v>
      </c>
      <c r="D36" s="120" t="s">
        <v>6</v>
      </c>
      <c r="E36" s="205">
        <f>Program!H70</f>
        <v>0</v>
      </c>
      <c r="F36" s="206">
        <f>Program!I70</f>
        <v>0</v>
      </c>
      <c r="G36" s="187"/>
      <c r="H36" s="198">
        <f>Program!N70</f>
        <v>0</v>
      </c>
      <c r="I36" s="113">
        <f>Program!O70</f>
        <v>0</v>
      </c>
      <c r="J36" s="199">
        <f>Program!P70</f>
        <v>0</v>
      </c>
      <c r="K36" s="187"/>
      <c r="O36" s="187"/>
    </row>
    <row r="37" spans="1:44">
      <c r="A37" s="203" t="str">
        <f>Program!A71</f>
        <v>A-2</v>
      </c>
      <c r="B37" s="204" t="str">
        <f>Program!C71</f>
        <v>Student Org. Mtg Rm</v>
      </c>
      <c r="C37" s="120">
        <f>Program!F71</f>
        <v>0</v>
      </c>
      <c r="D37" s="120" t="s">
        <v>6</v>
      </c>
      <c r="E37" s="205">
        <f>Program!H71</f>
        <v>0</v>
      </c>
      <c r="F37" s="206">
        <f>Program!I71</f>
        <v>0</v>
      </c>
      <c r="G37" s="187"/>
      <c r="H37" s="198">
        <f>Program!N71</f>
        <v>0</v>
      </c>
      <c r="I37" s="113">
        <f>Program!O71</f>
        <v>0</v>
      </c>
      <c r="J37" s="199">
        <f>Program!P71</f>
        <v>0</v>
      </c>
      <c r="K37" s="154"/>
    </row>
    <row r="38" spans="1:44">
      <c r="A38" s="203" t="str">
        <f>Program!A72</f>
        <v>A-3</v>
      </c>
      <c r="B38" s="204" t="str">
        <f>Program!C72</f>
        <v>Clinical Office</v>
      </c>
      <c r="C38" s="120">
        <f>Program!F72</f>
        <v>0</v>
      </c>
      <c r="D38" s="120" t="s">
        <v>6</v>
      </c>
      <c r="E38" s="205">
        <f>Program!H72</f>
        <v>0</v>
      </c>
      <c r="F38" s="206">
        <f>Program!I72</f>
        <v>0</v>
      </c>
      <c r="G38" s="187"/>
      <c r="H38" s="198">
        <f>Program!N72</f>
        <v>0</v>
      </c>
      <c r="I38" s="113">
        <f>Program!O72</f>
        <v>0</v>
      </c>
      <c r="J38" s="199">
        <f>Program!P72</f>
        <v>0</v>
      </c>
      <c r="K38" s="154"/>
    </row>
    <row r="39" spans="1:44">
      <c r="A39" s="203" t="str">
        <f>Program!A73</f>
        <v>A-4</v>
      </c>
      <c r="B39" s="204" t="str">
        <f>Program!C73</f>
        <v>Storage</v>
      </c>
      <c r="C39" s="120">
        <f>Program!F73</f>
        <v>0</v>
      </c>
      <c r="D39" s="120" t="s">
        <v>6</v>
      </c>
      <c r="E39" s="205">
        <f>Program!H73</f>
        <v>0</v>
      </c>
      <c r="F39" s="206">
        <f>Program!I73</f>
        <v>0</v>
      </c>
      <c r="G39" s="187"/>
      <c r="H39" s="198">
        <f>Program!N73</f>
        <v>0</v>
      </c>
      <c r="I39" s="113">
        <f>Program!O73</f>
        <v>0</v>
      </c>
      <c r="J39" s="199">
        <f>Program!P73</f>
        <v>0</v>
      </c>
      <c r="K39" s="154"/>
    </row>
    <row r="40" spans="1:44">
      <c r="A40" s="188" t="str">
        <f>Program!A74</f>
        <v>A-5</v>
      </c>
      <c r="B40" s="189" t="str">
        <f>Program!C74</f>
        <v>Student Svcs Copier, Printer, Area</v>
      </c>
      <c r="C40" s="168">
        <f>Program!F74</f>
        <v>0</v>
      </c>
      <c r="D40" s="168" t="s">
        <v>6</v>
      </c>
      <c r="E40" s="207">
        <f>Program!H74</f>
        <v>0</v>
      </c>
      <c r="F40" s="208">
        <f>Program!I74</f>
        <v>0</v>
      </c>
      <c r="G40" s="187"/>
      <c r="H40" s="209">
        <f>Program!N74</f>
        <v>0</v>
      </c>
      <c r="I40" s="210">
        <f>Program!O74</f>
        <v>0</v>
      </c>
      <c r="J40" s="211">
        <f>Program!P74</f>
        <v>0</v>
      </c>
      <c r="K40" s="154"/>
    </row>
    <row r="41" spans="1:44" ht="7.5" customHeight="1">
      <c r="B41" s="19"/>
      <c r="C41" s="134"/>
      <c r="D41" s="154"/>
      <c r="E41" s="187"/>
      <c r="F41" s="187"/>
      <c r="G41" s="187"/>
      <c r="H41" s="113"/>
      <c r="I41" s="113"/>
      <c r="J41" s="113"/>
      <c r="K41" s="154"/>
    </row>
    <row r="42" spans="1:44" ht="13.5" customHeight="1">
      <c r="A42" s="215" t="str">
        <f>Program!C77</f>
        <v>TOTAL ASSIGNABLE SQUARE FEET</v>
      </c>
      <c r="C42" s="120"/>
      <c r="D42" s="121"/>
      <c r="E42" s="205"/>
      <c r="F42" s="216">
        <f>SUM(F4:F40)</f>
        <v>0</v>
      </c>
      <c r="G42" s="217"/>
      <c r="H42" s="218">
        <f>SUM(H4:H40)</f>
        <v>1000</v>
      </c>
      <c r="I42" s="218">
        <f>SUM(I4:I40)</f>
        <v>1000</v>
      </c>
      <c r="J42" s="243">
        <f>SUM(J4:J40)</f>
        <v>0</v>
      </c>
      <c r="K42" s="154"/>
      <c r="L42" s="219"/>
      <c r="M42" s="219"/>
      <c r="N42" s="219"/>
    </row>
    <row r="43" spans="1:44" ht="12.75" customHeight="1">
      <c r="B43" s="221" t="str">
        <f>Program!B93</f>
        <v>Departmental Circulation @ 15% of ASF</v>
      </c>
      <c r="F43" s="222">
        <f>F42*0.15</f>
        <v>0</v>
      </c>
      <c r="G43" s="217"/>
      <c r="H43" s="223">
        <f>H42*0.15</f>
        <v>150</v>
      </c>
      <c r="I43" s="224">
        <f>I42*0.15</f>
        <v>150</v>
      </c>
      <c r="J43" s="225">
        <f>J42*0.15</f>
        <v>0</v>
      </c>
      <c r="K43" s="154"/>
      <c r="L43" s="219"/>
      <c r="M43" s="219"/>
      <c r="N43" s="219"/>
    </row>
    <row r="44" spans="1:44" ht="12.75" customHeight="1">
      <c r="B44" s="221" t="str">
        <f>Program!B79</f>
        <v>Identified Building Support</v>
      </c>
      <c r="F44" s="222">
        <f>Program!I91</f>
        <v>0</v>
      </c>
      <c r="G44" s="217"/>
      <c r="H44" s="223">
        <f>Program!N91</f>
        <v>0</v>
      </c>
      <c r="I44" s="223">
        <f>Program!O91</f>
        <v>0</v>
      </c>
      <c r="J44" s="224">
        <f>Program!P91</f>
        <v>0</v>
      </c>
      <c r="K44" s="154"/>
      <c r="L44" s="219"/>
      <c r="M44" s="219"/>
      <c r="N44" s="219"/>
    </row>
    <row r="45" spans="1:44" ht="12.75" customHeight="1">
      <c r="B45" s="221" t="str">
        <f>Program!B95</f>
        <v>Other Building Support (primary vertical &amp; horiz circ., toilets, envelope)</v>
      </c>
      <c r="F45" s="222">
        <f>Program!I95</f>
        <v>0</v>
      </c>
      <c r="G45" s="217"/>
      <c r="H45" s="223">
        <f>Program!N95</f>
        <v>0</v>
      </c>
      <c r="I45" s="223">
        <f>Program!O95</f>
        <v>0</v>
      </c>
      <c r="J45" s="224">
        <f>Program!P95</f>
        <v>0</v>
      </c>
      <c r="K45" s="154"/>
      <c r="L45" s="219"/>
      <c r="M45" s="219"/>
      <c r="N45" s="219"/>
    </row>
    <row r="46" spans="1:44" ht="7.5" customHeight="1" thickBot="1">
      <c r="G46" s="217"/>
      <c r="H46" s="113"/>
      <c r="I46" s="113"/>
      <c r="J46" s="113"/>
      <c r="K46" s="154"/>
      <c r="L46" s="219"/>
      <c r="M46" s="219"/>
      <c r="N46" s="219"/>
    </row>
    <row r="47" spans="1:44" ht="12.75" thickBot="1">
      <c r="A47" s="215" t="str">
        <f>Program!C97</f>
        <v>BUILDING GROSS SQUARE FEET (@ 65% min. efficiency)</v>
      </c>
      <c r="F47" s="226">
        <f>Program!I97</f>
        <v>0</v>
      </c>
      <c r="G47" s="217"/>
      <c r="H47" s="227">
        <f>Program!N97</f>
        <v>0</v>
      </c>
      <c r="I47" s="228">
        <f>Program!O97</f>
        <v>0</v>
      </c>
      <c r="J47" s="229">
        <f>Program!P97</f>
        <v>0</v>
      </c>
      <c r="K47" s="154"/>
      <c r="L47" s="219"/>
      <c r="M47" s="219"/>
      <c r="N47" s="219"/>
    </row>
    <row r="48" spans="1:44">
      <c r="G48" s="217"/>
      <c r="H48" s="113"/>
      <c r="I48" s="113"/>
      <c r="J48" s="113"/>
      <c r="K48" s="154"/>
      <c r="L48" s="219"/>
      <c r="M48" s="219"/>
      <c r="N48" s="219"/>
    </row>
    <row r="49" spans="1:14">
      <c r="G49" s="217"/>
      <c r="H49" s="113"/>
      <c r="I49" s="113"/>
      <c r="J49" s="113"/>
      <c r="K49" s="154"/>
      <c r="L49" s="219"/>
      <c r="M49" s="219"/>
      <c r="N49" s="219"/>
    </row>
    <row r="50" spans="1:14">
      <c r="G50" s="217"/>
      <c r="H50" s="113"/>
      <c r="I50" s="113"/>
      <c r="J50" s="113"/>
      <c r="K50" s="154"/>
      <c r="L50" s="219"/>
      <c r="M50" s="219"/>
      <c r="N50" s="219"/>
    </row>
    <row r="51" spans="1:14">
      <c r="G51" s="217"/>
      <c r="H51" s="113"/>
      <c r="I51" s="113"/>
      <c r="J51" s="113"/>
      <c r="K51" s="154"/>
      <c r="L51" s="219"/>
      <c r="M51" s="219"/>
      <c r="N51" s="219"/>
    </row>
    <row r="52" spans="1:14">
      <c r="A52" s="152"/>
      <c r="B52" s="19"/>
      <c r="G52" s="217"/>
      <c r="H52" s="113"/>
      <c r="I52" s="113"/>
      <c r="J52" s="113"/>
      <c r="K52" s="154"/>
      <c r="L52" s="219"/>
      <c r="M52" s="219"/>
      <c r="N52" s="219"/>
    </row>
    <row r="53" spans="1:14">
      <c r="A53" s="152"/>
      <c r="B53" s="152"/>
      <c r="G53" s="217"/>
      <c r="H53" s="113"/>
      <c r="I53" s="113"/>
      <c r="J53" s="113"/>
      <c r="K53" s="154"/>
      <c r="L53" s="219"/>
      <c r="M53" s="219"/>
      <c r="N53" s="219"/>
    </row>
    <row r="54" spans="1:14">
      <c r="A54" s="152"/>
      <c r="B54" s="152"/>
      <c r="G54" s="217"/>
      <c r="H54" s="113"/>
      <c r="I54" s="113"/>
      <c r="J54" s="113"/>
      <c r="K54" s="154"/>
      <c r="L54" s="219"/>
      <c r="M54" s="219"/>
      <c r="N54" s="219"/>
    </row>
    <row r="55" spans="1:14">
      <c r="A55" s="152"/>
      <c r="B55" s="152"/>
      <c r="G55" s="217"/>
      <c r="H55" s="113"/>
      <c r="I55" s="113"/>
      <c r="J55" s="113"/>
      <c r="K55" s="154"/>
      <c r="L55" s="219"/>
      <c r="M55" s="219"/>
      <c r="N55" s="219"/>
    </row>
    <row r="56" spans="1:14">
      <c r="A56" s="152"/>
      <c r="B56" s="152"/>
      <c r="G56" s="217"/>
      <c r="H56" s="113"/>
      <c r="I56" s="113"/>
      <c r="J56" s="113"/>
      <c r="K56" s="154"/>
      <c r="L56" s="219"/>
      <c r="M56" s="219"/>
      <c r="N56" s="219"/>
    </row>
    <row r="57" spans="1:14">
      <c r="B57" s="215"/>
      <c r="C57" s="120"/>
      <c r="D57" s="121"/>
      <c r="E57" s="205"/>
      <c r="F57" s="217"/>
      <c r="G57" s="217"/>
      <c r="H57" s="113"/>
      <c r="I57" s="113"/>
      <c r="J57" s="113"/>
      <c r="K57" s="154"/>
      <c r="L57" s="219"/>
      <c r="M57" s="219"/>
      <c r="N57" s="219"/>
    </row>
    <row r="58" spans="1:14">
      <c r="B58" s="215"/>
      <c r="C58" s="120"/>
      <c r="D58" s="121"/>
      <c r="E58" s="205"/>
      <c r="F58" s="217"/>
      <c r="G58" s="217"/>
      <c r="H58" s="113"/>
      <c r="I58" s="113"/>
      <c r="J58" s="113"/>
      <c r="K58" s="154"/>
      <c r="L58" s="219"/>
      <c r="M58" s="219"/>
      <c r="N58" s="219"/>
    </row>
    <row r="59" spans="1:14">
      <c r="B59" s="215"/>
      <c r="C59" s="120"/>
      <c r="D59" s="121"/>
      <c r="E59" s="205"/>
      <c r="F59" s="217"/>
      <c r="G59" s="217"/>
      <c r="H59" s="113"/>
      <c r="I59" s="113"/>
      <c r="J59" s="113"/>
      <c r="K59" s="154"/>
      <c r="L59" s="219"/>
      <c r="M59" s="219"/>
      <c r="N59" s="219"/>
    </row>
    <row r="60" spans="1:14">
      <c r="B60" s="215"/>
      <c r="C60" s="120"/>
      <c r="D60" s="121"/>
      <c r="E60" s="205"/>
      <c r="F60" s="217"/>
      <c r="G60" s="217"/>
      <c r="H60" s="113"/>
      <c r="I60" s="113"/>
      <c r="J60" s="113"/>
      <c r="K60" s="154"/>
      <c r="L60" s="219"/>
      <c r="M60" s="219"/>
      <c r="N60" s="219"/>
    </row>
    <row r="61" spans="1:14">
      <c r="B61" s="215"/>
      <c r="C61" s="120"/>
      <c r="D61" s="121"/>
      <c r="E61" s="205"/>
      <c r="F61" s="217"/>
      <c r="G61" s="217"/>
      <c r="H61" s="113"/>
      <c r="I61" s="113"/>
      <c r="J61" s="113"/>
      <c r="K61" s="154"/>
      <c r="L61" s="219"/>
      <c r="M61" s="219"/>
      <c r="N61" s="219"/>
    </row>
    <row r="62" spans="1:14">
      <c r="B62" s="215"/>
      <c r="C62" s="120"/>
      <c r="D62" s="121"/>
      <c r="E62" s="205"/>
      <c r="F62" s="217"/>
      <c r="G62" s="217"/>
      <c r="H62" s="113"/>
      <c r="I62" s="113"/>
      <c r="J62" s="113"/>
      <c r="K62" s="154"/>
      <c r="L62" s="219"/>
      <c r="M62" s="219"/>
      <c r="N62" s="219"/>
    </row>
    <row r="63" spans="1:14">
      <c r="B63" s="215"/>
      <c r="C63" s="120"/>
      <c r="D63" s="121"/>
      <c r="E63" s="205"/>
      <c r="F63" s="217"/>
      <c r="G63" s="217"/>
      <c r="H63" s="113"/>
      <c r="I63" s="113"/>
      <c r="J63" s="113"/>
      <c r="K63" s="154"/>
      <c r="L63" s="219"/>
      <c r="M63" s="219"/>
      <c r="N63" s="219"/>
    </row>
    <row r="64" spans="1:14">
      <c r="B64" s="215"/>
      <c r="C64" s="120"/>
      <c r="D64" s="121"/>
      <c r="E64" s="205"/>
      <c r="F64" s="217"/>
      <c r="G64" s="217"/>
      <c r="H64" s="113"/>
      <c r="I64" s="113"/>
      <c r="J64" s="113"/>
      <c r="K64" s="154"/>
      <c r="L64" s="219"/>
      <c r="M64" s="219"/>
      <c r="N64" s="219"/>
    </row>
    <row r="65" spans="1:14">
      <c r="B65" s="215"/>
      <c r="C65" s="120"/>
      <c r="D65" s="121"/>
      <c r="E65" s="205"/>
      <c r="F65" s="217"/>
      <c r="G65" s="217"/>
      <c r="H65" s="113"/>
      <c r="I65" s="113"/>
      <c r="J65" s="113"/>
      <c r="K65" s="154"/>
      <c r="L65" s="219"/>
      <c r="M65" s="219"/>
      <c r="N65" s="219"/>
    </row>
    <row r="66" spans="1:14">
      <c r="B66" s="215"/>
      <c r="C66" s="120"/>
      <c r="D66" s="121"/>
      <c r="E66" s="205"/>
      <c r="F66" s="217"/>
      <c r="G66" s="217"/>
      <c r="H66" s="113"/>
      <c r="I66" s="113"/>
      <c r="J66" s="113"/>
      <c r="K66" s="154"/>
      <c r="L66" s="219"/>
      <c r="M66" s="219"/>
      <c r="N66" s="219"/>
    </row>
    <row r="67" spans="1:14">
      <c r="B67" s="215"/>
      <c r="C67" s="120"/>
      <c r="D67" s="121"/>
      <c r="E67" s="205"/>
      <c r="F67" s="217"/>
      <c r="G67" s="217"/>
      <c r="H67" s="113"/>
      <c r="I67" s="113"/>
      <c r="J67" s="113"/>
      <c r="K67" s="154"/>
      <c r="L67" s="219"/>
      <c r="M67" s="219"/>
      <c r="N67" s="219"/>
    </row>
    <row r="68" spans="1:14">
      <c r="B68" s="215"/>
      <c r="C68" s="120"/>
      <c r="D68" s="121"/>
      <c r="E68" s="205"/>
      <c r="F68" s="217"/>
      <c r="G68" s="217"/>
      <c r="H68" s="113"/>
      <c r="I68" s="113"/>
      <c r="J68" s="113"/>
      <c r="K68" s="154"/>
      <c r="L68" s="219"/>
      <c r="M68" s="219"/>
      <c r="N68" s="219"/>
    </row>
    <row r="69" spans="1:14">
      <c r="B69" s="215"/>
      <c r="C69" s="120"/>
      <c r="D69" s="121"/>
      <c r="E69" s="205"/>
      <c r="F69" s="217"/>
      <c r="G69" s="217"/>
      <c r="H69" s="113"/>
      <c r="I69" s="113"/>
      <c r="J69" s="113"/>
      <c r="K69" s="154"/>
      <c r="L69" s="219"/>
      <c r="M69" s="219"/>
      <c r="N69" s="219"/>
    </row>
    <row r="70" spans="1:14">
      <c r="B70" s="215"/>
      <c r="C70" s="120"/>
      <c r="D70" s="121"/>
      <c r="E70" s="205"/>
      <c r="F70" s="217"/>
      <c r="G70" s="217"/>
      <c r="H70" s="113"/>
      <c r="I70" s="113"/>
      <c r="J70" s="113"/>
      <c r="K70" s="154"/>
      <c r="L70" s="219"/>
      <c r="M70" s="219"/>
      <c r="N70" s="219"/>
    </row>
    <row r="71" spans="1:14">
      <c r="B71" s="215"/>
      <c r="C71" s="120"/>
      <c r="D71" s="121"/>
      <c r="E71" s="205"/>
      <c r="F71" s="217"/>
      <c r="G71" s="217"/>
      <c r="H71" s="113"/>
      <c r="I71" s="113"/>
      <c r="J71" s="113"/>
      <c r="K71" s="154"/>
      <c r="L71" s="219"/>
      <c r="M71" s="219"/>
      <c r="N71" s="219"/>
    </row>
    <row r="72" spans="1:14">
      <c r="B72" s="215"/>
      <c r="C72" s="120"/>
      <c r="D72" s="121"/>
      <c r="E72" s="205"/>
      <c r="F72" s="217"/>
      <c r="G72" s="217"/>
      <c r="H72" s="113"/>
      <c r="I72" s="113"/>
      <c r="J72" s="113"/>
      <c r="K72" s="154"/>
      <c r="L72" s="219"/>
      <c r="M72" s="219"/>
      <c r="N72" s="219"/>
    </row>
    <row r="73" spans="1:14">
      <c r="B73" s="215"/>
      <c r="C73" s="120"/>
      <c r="D73" s="121"/>
      <c r="E73" s="205"/>
      <c r="F73" s="217"/>
      <c r="G73" s="217"/>
      <c r="H73" s="113"/>
      <c r="I73" s="113"/>
      <c r="J73" s="113"/>
      <c r="K73" s="154"/>
      <c r="L73" s="219"/>
      <c r="M73" s="219"/>
      <c r="N73" s="219"/>
    </row>
    <row r="74" spans="1:14">
      <c r="B74" s="215"/>
      <c r="C74" s="120"/>
      <c r="D74" s="121"/>
      <c r="E74" s="205"/>
      <c r="F74" s="217"/>
      <c r="G74" s="217"/>
      <c r="H74" s="219"/>
      <c r="I74" s="219"/>
      <c r="J74" s="219"/>
      <c r="K74" s="154"/>
      <c r="L74" s="219"/>
      <c r="M74" s="219"/>
      <c r="N74" s="219"/>
    </row>
    <row r="75" spans="1:14">
      <c r="B75" s="215" t="s">
        <v>159</v>
      </c>
      <c r="C75" s="120"/>
      <c r="D75" s="121"/>
      <c r="E75" s="205"/>
      <c r="F75" s="230">
        <f>F42/0.65</f>
        <v>0</v>
      </c>
      <c r="G75" s="217"/>
      <c r="H75" s="219">
        <f>H42/0.65</f>
        <v>1538.4615384615383</v>
      </c>
      <c r="I75" s="219">
        <f>I42/0.65</f>
        <v>1538.4615384615383</v>
      </c>
      <c r="J75" s="219">
        <f>J42/0.65</f>
        <v>0</v>
      </c>
      <c r="K75" s="154"/>
      <c r="L75" s="219"/>
      <c r="M75" s="219"/>
      <c r="N75" s="219"/>
    </row>
    <row r="76" spans="1:14">
      <c r="C76" s="265"/>
      <c r="D76" s="265"/>
      <c r="E76" s="265"/>
      <c r="F76" s="265"/>
      <c r="G76" s="134"/>
      <c r="H76" s="231"/>
      <c r="I76" s="231"/>
      <c r="J76" s="231"/>
      <c r="K76" s="154"/>
      <c r="L76" s="231"/>
      <c r="M76" s="231"/>
      <c r="N76" s="231"/>
    </row>
    <row r="77" spans="1:14">
      <c r="A77" s="178"/>
      <c r="B77" s="232"/>
      <c r="C77" s="233"/>
      <c r="D77" s="186"/>
      <c r="E77" s="184"/>
      <c r="F77" s="185"/>
      <c r="G77" s="154"/>
      <c r="H77" s="113"/>
      <c r="I77" s="113"/>
      <c r="J77" s="113"/>
      <c r="K77" s="154"/>
    </row>
    <row r="78" spans="1:14">
      <c r="A78" s="203" t="s">
        <v>86</v>
      </c>
      <c r="B78" s="121" t="s">
        <v>92</v>
      </c>
      <c r="C78" s="134">
        <v>1</v>
      </c>
      <c r="D78" s="120" t="s">
        <v>6</v>
      </c>
      <c r="E78" s="187">
        <v>5000</v>
      </c>
      <c r="F78" s="234">
        <f>E78*C78</f>
        <v>5000</v>
      </c>
      <c r="G78" s="154"/>
      <c r="H78" s="113"/>
      <c r="I78" s="113"/>
      <c r="J78" s="113"/>
      <c r="K78" s="154"/>
    </row>
    <row r="79" spans="1:14">
      <c r="A79" s="203" t="s">
        <v>87</v>
      </c>
      <c r="B79" s="121" t="s">
        <v>101</v>
      </c>
      <c r="C79" s="134">
        <v>1</v>
      </c>
      <c r="D79" s="120" t="s">
        <v>6</v>
      </c>
      <c r="E79" s="187">
        <v>700</v>
      </c>
      <c r="F79" s="234">
        <f>E79*C79</f>
        <v>700</v>
      </c>
      <c r="G79" s="154"/>
      <c r="H79" s="113"/>
      <c r="I79" s="113"/>
      <c r="J79" s="113"/>
      <c r="K79" s="154"/>
    </row>
    <row r="80" spans="1:14">
      <c r="A80" s="203" t="s">
        <v>103</v>
      </c>
      <c r="B80" s="121" t="s">
        <v>102</v>
      </c>
      <c r="C80" s="134">
        <v>1</v>
      </c>
      <c r="D80" s="120" t="s">
        <v>6</v>
      </c>
      <c r="E80" s="187">
        <v>700</v>
      </c>
      <c r="F80" s="235">
        <f>E80*C80</f>
        <v>700</v>
      </c>
      <c r="G80" s="154"/>
      <c r="H80" s="113"/>
      <c r="I80" s="113"/>
      <c r="J80" s="113"/>
      <c r="K80" s="154"/>
    </row>
    <row r="81" spans="1:16">
      <c r="A81" s="188"/>
      <c r="B81" s="40" t="s">
        <v>93</v>
      </c>
      <c r="C81" s="236"/>
      <c r="D81" s="237"/>
      <c r="E81" s="238"/>
      <c r="F81" s="239">
        <f>SUM(F78:F80)</f>
        <v>6400</v>
      </c>
      <c r="G81" s="154"/>
      <c r="H81" s="113"/>
      <c r="I81" s="113"/>
      <c r="J81" s="113"/>
      <c r="K81" s="154"/>
    </row>
    <row r="82" spans="1:16">
      <c r="B82" s="64"/>
      <c r="C82" s="134"/>
      <c r="D82" s="154"/>
      <c r="E82" s="187"/>
      <c r="F82" s="187"/>
      <c r="G82" s="154"/>
      <c r="H82" s="113"/>
      <c r="I82" s="113"/>
      <c r="J82" s="113"/>
      <c r="K82" s="154"/>
    </row>
    <row r="83" spans="1:16">
      <c r="A83" s="178"/>
      <c r="B83" s="232"/>
      <c r="C83" s="233"/>
      <c r="D83" s="186"/>
      <c r="E83" s="184"/>
      <c r="F83" s="185"/>
      <c r="G83" s="154"/>
      <c r="H83" s="113"/>
      <c r="I83" s="113"/>
      <c r="J83" s="113"/>
      <c r="K83" s="154"/>
    </row>
    <row r="84" spans="1:16">
      <c r="A84" s="203" t="s">
        <v>88</v>
      </c>
      <c r="B84" s="121" t="s">
        <v>96</v>
      </c>
      <c r="C84" s="134">
        <v>1</v>
      </c>
      <c r="D84" s="120" t="s">
        <v>6</v>
      </c>
      <c r="E84" s="187">
        <v>2500</v>
      </c>
      <c r="F84" s="234">
        <f>E84*C84</f>
        <v>2500</v>
      </c>
      <c r="G84" s="154"/>
      <c r="H84" s="113"/>
      <c r="I84" s="113"/>
      <c r="J84" s="113"/>
      <c r="K84" s="154"/>
    </row>
    <row r="85" spans="1:16">
      <c r="A85" s="203" t="s">
        <v>89</v>
      </c>
      <c r="B85" s="121" t="s">
        <v>97</v>
      </c>
      <c r="C85" s="134">
        <v>1</v>
      </c>
      <c r="D85" s="120" t="s">
        <v>6</v>
      </c>
      <c r="E85" s="187">
        <v>400</v>
      </c>
      <c r="F85" s="234">
        <f>E85*C85</f>
        <v>400</v>
      </c>
      <c r="G85" s="154"/>
      <c r="H85" s="113"/>
      <c r="I85" s="113"/>
      <c r="J85" s="113"/>
      <c r="K85" s="154"/>
    </row>
    <row r="86" spans="1:16">
      <c r="A86" s="203" t="s">
        <v>90</v>
      </c>
      <c r="B86" s="121" t="s">
        <v>98</v>
      </c>
      <c r="C86" s="134">
        <v>1</v>
      </c>
      <c r="D86" s="120" t="s">
        <v>6</v>
      </c>
      <c r="E86" s="187">
        <v>1000</v>
      </c>
      <c r="F86" s="234">
        <f>E86*C86</f>
        <v>1000</v>
      </c>
      <c r="G86" s="154"/>
      <c r="H86" s="113"/>
      <c r="I86" s="113"/>
      <c r="J86" s="113"/>
      <c r="K86" s="154"/>
    </row>
    <row r="87" spans="1:16">
      <c r="A87" s="203" t="s">
        <v>91</v>
      </c>
      <c r="B87" s="121" t="s">
        <v>99</v>
      </c>
      <c r="C87" s="134">
        <v>1</v>
      </c>
      <c r="D87" s="120" t="s">
        <v>6</v>
      </c>
      <c r="E87" s="187">
        <v>300</v>
      </c>
      <c r="F87" s="235">
        <f>E87*C87</f>
        <v>300</v>
      </c>
      <c r="G87" s="154"/>
      <c r="H87" s="113"/>
      <c r="I87" s="113"/>
      <c r="J87" s="113"/>
      <c r="K87" s="154"/>
      <c r="P87" s="187"/>
    </row>
    <row r="88" spans="1:16">
      <c r="A88" s="188"/>
      <c r="B88" s="40" t="s">
        <v>100</v>
      </c>
      <c r="C88" s="236"/>
      <c r="D88" s="237"/>
      <c r="E88" s="238"/>
      <c r="F88" s="239">
        <f>SUM(F84:F87)</f>
        <v>4200</v>
      </c>
      <c r="G88" s="154"/>
      <c r="H88" s="113"/>
      <c r="I88" s="113"/>
      <c r="J88" s="113"/>
      <c r="K88" s="154"/>
    </row>
    <row r="89" spans="1:16">
      <c r="C89" s="134"/>
      <c r="D89" s="154"/>
      <c r="E89" s="187"/>
      <c r="F89" s="187"/>
      <c r="G89" s="154"/>
      <c r="H89" s="113"/>
      <c r="I89" s="113"/>
      <c r="J89" s="113"/>
      <c r="K89" s="154"/>
      <c r="L89" s="154"/>
      <c r="M89" s="154"/>
      <c r="N89" s="154"/>
    </row>
    <row r="90" spans="1:16">
      <c r="B90" s="215" t="s">
        <v>105</v>
      </c>
      <c r="C90" s="134"/>
      <c r="D90" s="154"/>
      <c r="E90" s="187"/>
      <c r="F90" s="222">
        <f>F42+F81+F88</f>
        <v>10600</v>
      </c>
      <c r="G90" s="154"/>
      <c r="H90" s="113"/>
      <c r="I90" s="113"/>
      <c r="J90" s="113"/>
      <c r="K90" s="154"/>
      <c r="L90" s="219"/>
      <c r="M90" s="219"/>
      <c r="N90" s="219"/>
    </row>
    <row r="91" spans="1:16">
      <c r="B91" s="215" t="s">
        <v>160</v>
      </c>
      <c r="C91" s="134"/>
      <c r="D91" s="154"/>
      <c r="E91" s="187"/>
      <c r="F91" s="230">
        <f>F90/0.65</f>
        <v>16307.692307692307</v>
      </c>
      <c r="G91" s="154"/>
      <c r="H91" s="219"/>
      <c r="I91" s="240"/>
      <c r="J91" s="240"/>
      <c r="K91" s="241"/>
      <c r="L91" s="219"/>
      <c r="M91" s="219"/>
      <c r="N91" s="219"/>
    </row>
    <row r="92" spans="1:16">
      <c r="C92" s="134"/>
      <c r="D92" s="154"/>
      <c r="E92" s="187"/>
      <c r="F92" s="187"/>
      <c r="G92" s="154"/>
    </row>
    <row r="93" spans="1:16">
      <c r="C93" s="134"/>
      <c r="D93" s="154"/>
      <c r="E93" s="187"/>
      <c r="F93" s="187"/>
      <c r="G93" s="154"/>
    </row>
    <row r="94" spans="1:16">
      <c r="C94" s="134"/>
      <c r="D94" s="154"/>
      <c r="E94" s="187"/>
      <c r="F94" s="187"/>
      <c r="G94" s="154"/>
    </row>
    <row r="95" spans="1:16">
      <c r="C95" s="134"/>
      <c r="D95" s="154"/>
      <c r="E95" s="187"/>
      <c r="F95" s="187"/>
      <c r="G95" s="154"/>
    </row>
    <row r="96" spans="1:16">
      <c r="C96" s="134"/>
      <c r="D96" s="154"/>
      <c r="E96" s="187"/>
      <c r="F96" s="187"/>
      <c r="G96" s="154"/>
    </row>
    <row r="97" spans="3:14">
      <c r="C97" s="134"/>
      <c r="D97" s="154"/>
      <c r="E97" s="187"/>
      <c r="F97" s="187"/>
      <c r="G97" s="154"/>
    </row>
    <row r="98" spans="3:14">
      <c r="C98" s="134"/>
      <c r="D98" s="154"/>
      <c r="E98" s="187"/>
      <c r="F98" s="187"/>
      <c r="G98" s="154"/>
    </row>
    <row r="99" spans="3:14">
      <c r="C99" s="134"/>
      <c r="D99" s="154"/>
      <c r="E99" s="187"/>
      <c r="F99" s="187"/>
      <c r="G99" s="154"/>
    </row>
    <row r="100" spans="3:14">
      <c r="C100" s="134"/>
      <c r="D100" s="154"/>
      <c r="E100" s="187"/>
      <c r="F100" s="187"/>
      <c r="G100" s="154"/>
    </row>
    <row r="101" spans="3:14">
      <c r="C101" s="134"/>
      <c r="D101" s="154"/>
      <c r="E101" s="187"/>
      <c r="F101" s="187"/>
      <c r="G101" s="154"/>
    </row>
    <row r="102" spans="3:14">
      <c r="C102" s="134"/>
      <c r="D102" s="154"/>
      <c r="E102" s="187"/>
      <c r="F102" s="187"/>
      <c r="G102" s="154"/>
    </row>
    <row r="103" spans="3:14">
      <c r="C103" s="134"/>
      <c r="D103" s="154"/>
      <c r="E103" s="187"/>
      <c r="F103" s="187"/>
      <c r="G103" s="154"/>
    </row>
    <row r="104" spans="3:14">
      <c r="C104" s="134"/>
      <c r="D104" s="154"/>
      <c r="E104" s="187"/>
      <c r="F104" s="187"/>
      <c r="G104" s="154"/>
    </row>
    <row r="105" spans="3:14">
      <c r="C105" s="134"/>
      <c r="D105" s="154"/>
      <c r="E105" s="187"/>
      <c r="F105" s="187"/>
      <c r="G105" s="154"/>
    </row>
    <row r="106" spans="3:14">
      <c r="C106" s="134"/>
      <c r="D106" s="154"/>
      <c r="E106" s="187"/>
      <c r="F106" s="187"/>
      <c r="G106" s="154"/>
    </row>
    <row r="107" spans="3:14">
      <c r="C107" s="134"/>
      <c r="D107" s="154"/>
      <c r="E107" s="187"/>
      <c r="F107" s="187"/>
      <c r="G107" s="154"/>
      <c r="L107" s="242"/>
      <c r="M107" s="242"/>
      <c r="N107" s="242"/>
    </row>
    <row r="108" spans="3:14">
      <c r="L108" s="242"/>
      <c r="M108" s="242"/>
      <c r="N108" s="242"/>
    </row>
    <row r="109" spans="3:14">
      <c r="L109" s="242"/>
      <c r="M109" s="242"/>
      <c r="N109" s="242"/>
    </row>
    <row r="110" spans="3:14">
      <c r="L110" s="242"/>
      <c r="M110" s="242"/>
      <c r="N110" s="242"/>
    </row>
    <row r="111" spans="3:14">
      <c r="L111" s="242"/>
      <c r="M111" s="242"/>
      <c r="N111" s="242"/>
    </row>
    <row r="112" spans="3:14">
      <c r="L112" s="242"/>
      <c r="M112" s="242"/>
      <c r="N112" s="242"/>
    </row>
    <row r="113" spans="12:14">
      <c r="L113" s="242"/>
      <c r="M113" s="242"/>
      <c r="N113" s="242"/>
    </row>
    <row r="114" spans="12:14">
      <c r="L114" s="242"/>
      <c r="M114" s="242"/>
      <c r="N114" s="242"/>
    </row>
    <row r="115" spans="12:14">
      <c r="L115" s="242"/>
      <c r="M115" s="242"/>
      <c r="N115" s="242"/>
    </row>
    <row r="116" spans="12:14">
      <c r="L116" s="242"/>
      <c r="M116" s="242"/>
      <c r="N116" s="242"/>
    </row>
    <row r="117" spans="12:14">
      <c r="L117" s="242"/>
      <c r="M117" s="242"/>
      <c r="N117" s="242"/>
    </row>
    <row r="118" spans="12:14">
      <c r="L118" s="242"/>
      <c r="M118" s="242"/>
      <c r="N118" s="242"/>
    </row>
    <row r="119" spans="12:14">
      <c r="L119" s="242"/>
      <c r="M119" s="242"/>
      <c r="N119" s="242"/>
    </row>
    <row r="120" spans="12:14">
      <c r="L120" s="242"/>
      <c r="M120" s="242"/>
      <c r="N120" s="242"/>
    </row>
    <row r="121" spans="12:14">
      <c r="L121" s="242"/>
      <c r="M121" s="242"/>
      <c r="N121" s="242"/>
    </row>
    <row r="122" spans="12:14">
      <c r="L122" s="242"/>
      <c r="M122" s="242"/>
      <c r="N122" s="242"/>
    </row>
    <row r="123" spans="12:14">
      <c r="L123" s="242"/>
      <c r="M123" s="242"/>
      <c r="N123" s="242"/>
    </row>
    <row r="124" spans="12:14">
      <c r="L124" s="242"/>
      <c r="M124" s="242"/>
      <c r="N124" s="242"/>
    </row>
    <row r="125" spans="12:14">
      <c r="L125" s="242"/>
      <c r="M125" s="242"/>
      <c r="N125" s="242"/>
    </row>
    <row r="126" spans="12:14">
      <c r="L126" s="242"/>
      <c r="M126" s="242"/>
      <c r="N126" s="242"/>
    </row>
    <row r="127" spans="12:14">
      <c r="L127" s="242"/>
      <c r="M127" s="242"/>
      <c r="N127" s="242"/>
    </row>
    <row r="128" spans="12:14">
      <c r="L128" s="242"/>
      <c r="M128" s="242"/>
      <c r="N128" s="242"/>
    </row>
    <row r="129" spans="12:14">
      <c r="L129" s="242"/>
      <c r="M129" s="242"/>
      <c r="N129" s="242"/>
    </row>
    <row r="130" spans="12:14">
      <c r="L130" s="242"/>
      <c r="M130" s="242"/>
      <c r="N130" s="242"/>
    </row>
    <row r="131" spans="12:14">
      <c r="L131" s="242"/>
      <c r="M131" s="242"/>
      <c r="N131" s="242"/>
    </row>
    <row r="132" spans="12:14">
      <c r="L132" s="242"/>
      <c r="M132" s="242"/>
      <c r="N132" s="242"/>
    </row>
    <row r="133" spans="12:14">
      <c r="L133" s="242"/>
      <c r="M133" s="242"/>
      <c r="N133" s="242"/>
    </row>
    <row r="134" spans="12:14">
      <c r="L134" s="242"/>
      <c r="M134" s="242"/>
      <c r="N134" s="242"/>
    </row>
    <row r="135" spans="12:14">
      <c r="L135" s="242"/>
      <c r="M135" s="242"/>
      <c r="N135" s="242"/>
    </row>
    <row r="136" spans="12:14">
      <c r="L136" s="242"/>
      <c r="M136" s="242"/>
      <c r="N136" s="242"/>
    </row>
  </sheetData>
  <mergeCells count="2">
    <mergeCell ref="C76:F76"/>
    <mergeCell ref="H1:J1"/>
  </mergeCells>
  <phoneticPr fontId="5" type="noConversion"/>
  <pageMargins left="0.7" right="0.52" top="0.56999999999999995" bottom="0.62" header="0.38" footer="0.36"/>
  <pageSetup paperSize="3" scale="72" fitToHeight="2" orientation="landscape" r:id="rId1"/>
  <headerFooter alignWithMargins="0">
    <oddHeader>&amp;L&amp;"Arial,Regular"SPACE PROGRAM LIST</oddHeader>
    <oddFooter>&amp;L&amp;"Calibri,Bold"&amp;9WHR &amp;"Calibri,Regular"Architects
Program Draft of &amp;D&amp;R&amp;9UNIVERSITY OF HOUSTON
Bauer Business III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O7"/>
  <sheetViews>
    <sheetView workbookViewId="0">
      <selection activeCell="B7" sqref="B7"/>
    </sheetView>
  </sheetViews>
  <sheetFormatPr defaultRowHeight="12"/>
  <cols>
    <col min="1" max="1" width="6" style="118" customWidth="1"/>
    <col min="2" max="2" width="25.85546875" style="118" customWidth="1"/>
    <col min="3" max="7" width="3.5703125" style="119" customWidth="1"/>
    <col min="8" max="10" width="3.5703125" style="120" customWidth="1"/>
    <col min="11" max="11" width="3.5703125" style="121" customWidth="1"/>
    <col min="12" max="15" width="3.5703125" style="118" customWidth="1"/>
    <col min="16" max="16384" width="9.140625" style="118"/>
  </cols>
  <sheetData>
    <row r="1" spans="1:15">
      <c r="A1" s="139" t="s">
        <v>151</v>
      </c>
    </row>
    <row r="2" spans="1:15">
      <c r="A2" s="122" t="s">
        <v>37</v>
      </c>
      <c r="B2" s="122"/>
      <c r="C2" s="278"/>
      <c r="D2" s="278"/>
      <c r="E2" s="278"/>
      <c r="F2" s="279" t="s">
        <v>84</v>
      </c>
      <c r="G2" s="280"/>
      <c r="H2" s="278"/>
      <c r="I2" s="278"/>
      <c r="J2" s="123"/>
      <c r="K2" s="278" t="s">
        <v>82</v>
      </c>
      <c r="L2" s="278"/>
      <c r="M2" s="278"/>
      <c r="N2" s="278"/>
      <c r="O2" s="278"/>
    </row>
    <row r="3" spans="1:15">
      <c r="A3" s="124" t="s">
        <v>38</v>
      </c>
      <c r="B3" s="124" t="s">
        <v>40</v>
      </c>
      <c r="C3" s="276" t="s">
        <v>141</v>
      </c>
      <c r="D3" s="276"/>
      <c r="E3" s="276"/>
      <c r="F3" s="276" t="s">
        <v>141</v>
      </c>
      <c r="G3" s="277"/>
      <c r="H3" s="276" t="s">
        <v>142</v>
      </c>
      <c r="I3" s="276"/>
      <c r="J3" s="125"/>
      <c r="K3" s="276" t="s">
        <v>143</v>
      </c>
      <c r="L3" s="276"/>
      <c r="M3" s="276" t="s">
        <v>42</v>
      </c>
      <c r="N3" s="276"/>
      <c r="O3" s="276"/>
    </row>
    <row r="4" spans="1:15">
      <c r="A4" s="118">
        <f>Program!A11</f>
        <v>0</v>
      </c>
      <c r="B4" s="118" t="str">
        <f>Program!C11</f>
        <v>Lobby</v>
      </c>
      <c r="C4" s="271"/>
      <c r="D4" s="271"/>
      <c r="E4" s="271"/>
      <c r="F4" s="272"/>
      <c r="G4" s="273"/>
      <c r="H4" s="271">
        <f>Program!F11</f>
        <v>0</v>
      </c>
      <c r="I4" s="271"/>
      <c r="J4" s="120" t="str">
        <f>Program!G11</f>
        <v>@</v>
      </c>
      <c r="K4" s="274">
        <f>Program!H11</f>
        <v>0</v>
      </c>
      <c r="L4" s="275"/>
      <c r="M4" s="269">
        <f>Program!I11</f>
        <v>0</v>
      </c>
      <c r="N4" s="270"/>
      <c r="O4" s="270"/>
    </row>
    <row r="5" spans="1:15">
      <c r="C5" s="285" t="s">
        <v>145</v>
      </c>
      <c r="D5" s="282"/>
      <c r="E5" s="282"/>
      <c r="F5" s="282"/>
      <c r="G5" s="282"/>
      <c r="H5" s="282"/>
      <c r="I5" s="282"/>
      <c r="J5" s="282"/>
      <c r="K5" s="282"/>
      <c r="L5" s="282"/>
      <c r="M5" s="286">
        <f>SUM(M4:O4)</f>
        <v>0</v>
      </c>
      <c r="N5" s="287"/>
      <c r="O5" s="287"/>
    </row>
    <row r="6" spans="1:15">
      <c r="C6" s="281" t="s">
        <v>146</v>
      </c>
      <c r="D6" s="282"/>
      <c r="E6" s="282"/>
      <c r="F6" s="282"/>
      <c r="G6" s="282"/>
      <c r="H6" s="282"/>
      <c r="I6" s="282"/>
      <c r="J6" s="282"/>
      <c r="K6" s="282"/>
      <c r="L6" s="282"/>
      <c r="M6" s="288">
        <f>M5*0.15</f>
        <v>0</v>
      </c>
      <c r="N6" s="288"/>
      <c r="O6" s="288"/>
    </row>
    <row r="7" spans="1:15">
      <c r="C7" s="281" t="s">
        <v>147</v>
      </c>
      <c r="D7" s="282"/>
      <c r="E7" s="282"/>
      <c r="F7" s="282"/>
      <c r="G7" s="282"/>
      <c r="H7" s="282"/>
      <c r="I7" s="282"/>
      <c r="J7" s="282"/>
      <c r="K7" s="282"/>
      <c r="L7" s="282"/>
      <c r="M7" s="283">
        <f>SUM(M5:O6)</f>
        <v>0</v>
      </c>
      <c r="N7" s="284"/>
      <c r="O7" s="284"/>
    </row>
  </sheetData>
  <mergeCells count="21">
    <mergeCell ref="C7:L7"/>
    <mergeCell ref="M7:O7"/>
    <mergeCell ref="C5:L5"/>
    <mergeCell ref="M5:O5"/>
    <mergeCell ref="C6:L6"/>
    <mergeCell ref="M6:O6"/>
    <mergeCell ref="C2:E2"/>
    <mergeCell ref="F2:G2"/>
    <mergeCell ref="H2:I2"/>
    <mergeCell ref="K2:L2"/>
    <mergeCell ref="M2:O2"/>
    <mergeCell ref="C3:E3"/>
    <mergeCell ref="F3:G3"/>
    <mergeCell ref="H3:I3"/>
    <mergeCell ref="K3:L3"/>
    <mergeCell ref="M3:O3"/>
    <mergeCell ref="M4:O4"/>
    <mergeCell ref="C4:E4"/>
    <mergeCell ref="F4:G4"/>
    <mergeCell ref="H4:I4"/>
    <mergeCell ref="K4:L4"/>
  </mergeCells>
  <phoneticPr fontId="5" type="noConversion"/>
  <pageMargins left="0.75" right="0.75" top="1" bottom="1" header="0.5" footer="0.5"/>
  <pageSetup orientation="portrait" r:id="rId1"/>
  <headerFooter alignWithMargins="0">
    <oddHeader>&amp;L&amp;"Arial,Bold Italic"&amp;9UH Bauer School of Business
Bauer Business III Adjacency Matrix&amp;R&amp;"Arial,Regular"&amp;9Draft of &amp;D  &amp;T</oddHeader>
    <oddFooter>&amp;L&amp;"Arial,Bold"&amp;9WHR&amp;"Arial,Regular" Architects #G09301-00&amp;R&amp;"Arial,Regular"&amp;9&amp;P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O20"/>
  <sheetViews>
    <sheetView workbookViewId="0">
      <selection activeCell="B14" sqref="B14"/>
    </sheetView>
  </sheetViews>
  <sheetFormatPr defaultRowHeight="12"/>
  <cols>
    <col min="1" max="1" width="6" style="118" customWidth="1"/>
    <col min="2" max="2" width="25.85546875" style="118" customWidth="1"/>
    <col min="3" max="7" width="3.5703125" style="119" customWidth="1"/>
    <col min="8" max="10" width="3.5703125" style="120" customWidth="1"/>
    <col min="11" max="11" width="3.5703125" style="121" customWidth="1"/>
    <col min="12" max="15" width="3.5703125" style="118" customWidth="1"/>
    <col min="16" max="16384" width="9.140625" style="118"/>
  </cols>
  <sheetData>
    <row r="1" spans="1:15">
      <c r="A1" s="139" t="s">
        <v>144</v>
      </c>
    </row>
    <row r="2" spans="1:15">
      <c r="A2" s="122" t="s">
        <v>37</v>
      </c>
      <c r="B2" s="122"/>
      <c r="C2" s="278"/>
      <c r="D2" s="278"/>
      <c r="E2" s="278"/>
      <c r="F2" s="279" t="s">
        <v>84</v>
      </c>
      <c r="G2" s="280"/>
      <c r="H2" s="278"/>
      <c r="I2" s="278"/>
      <c r="J2" s="123"/>
      <c r="K2" s="278" t="s">
        <v>82</v>
      </c>
      <c r="L2" s="278"/>
      <c r="M2" s="278"/>
      <c r="N2" s="278"/>
      <c r="O2" s="278"/>
    </row>
    <row r="3" spans="1:15">
      <c r="A3" s="124" t="s">
        <v>38</v>
      </c>
      <c r="B3" s="124" t="s">
        <v>40</v>
      </c>
      <c r="C3" s="276" t="s">
        <v>141</v>
      </c>
      <c r="D3" s="276"/>
      <c r="E3" s="276"/>
      <c r="F3" s="276" t="s">
        <v>141</v>
      </c>
      <c r="G3" s="277"/>
      <c r="H3" s="276" t="s">
        <v>142</v>
      </c>
      <c r="I3" s="276"/>
      <c r="J3" s="125"/>
      <c r="K3" s="276" t="s">
        <v>143</v>
      </c>
      <c r="L3" s="276"/>
      <c r="M3" s="276" t="s">
        <v>42</v>
      </c>
      <c r="N3" s="276"/>
      <c r="O3" s="276"/>
    </row>
    <row r="4" spans="1:15">
      <c r="A4" s="118">
        <f>Program!A15</f>
        <v>0</v>
      </c>
      <c r="B4" s="118" t="str">
        <f>Program!C15</f>
        <v>Classroom (250 seats, tiered)</v>
      </c>
      <c r="C4" s="271">
        <f>Program!D15</f>
        <v>0</v>
      </c>
      <c r="D4" s="271"/>
      <c r="E4" s="271"/>
      <c r="F4" s="272">
        <f>Program!E15</f>
        <v>0</v>
      </c>
      <c r="G4" s="273"/>
      <c r="H4" s="271">
        <f>Program!F15</f>
        <v>0</v>
      </c>
      <c r="I4" s="271"/>
      <c r="J4" s="120" t="str">
        <f>Program!G15</f>
        <v>@</v>
      </c>
      <c r="K4" s="274">
        <f>Program!H15</f>
        <v>0</v>
      </c>
      <c r="L4" s="275"/>
      <c r="M4" s="286" t="e">
        <f>Program!#REF!</f>
        <v>#REF!</v>
      </c>
      <c r="N4" s="287"/>
      <c r="O4" s="287"/>
    </row>
    <row r="5" spans="1:15">
      <c r="A5" s="118">
        <f>Program!A16</f>
        <v>0</v>
      </c>
      <c r="B5" s="118">
        <f>Program!C16</f>
        <v>0</v>
      </c>
      <c r="C5" s="271">
        <f>Program!D16</f>
        <v>0</v>
      </c>
      <c r="D5" s="271"/>
      <c r="E5" s="271"/>
      <c r="F5" s="271">
        <f>Program!E16</f>
        <v>0</v>
      </c>
      <c r="G5" s="289"/>
      <c r="H5" s="271">
        <f>Program!F16</f>
        <v>0</v>
      </c>
      <c r="I5" s="271"/>
      <c r="J5" s="120" t="str">
        <f>Program!G16</f>
        <v>@</v>
      </c>
      <c r="K5" s="274">
        <f>Program!H16</f>
        <v>0</v>
      </c>
      <c r="L5" s="275"/>
      <c r="M5" s="286" t="e">
        <f>Program!#REF!</f>
        <v>#REF!</v>
      </c>
      <c r="N5" s="287"/>
      <c r="O5" s="287"/>
    </row>
    <row r="6" spans="1:15">
      <c r="A6" s="118">
        <f>Program!A17</f>
        <v>0</v>
      </c>
      <c r="B6" s="118">
        <f>Program!C17</f>
        <v>0</v>
      </c>
      <c r="C6" s="271">
        <f>Program!D17</f>
        <v>0</v>
      </c>
      <c r="D6" s="271"/>
      <c r="E6" s="271"/>
      <c r="F6" s="271">
        <f>Program!E17</f>
        <v>0</v>
      </c>
      <c r="G6" s="289"/>
      <c r="H6" s="271">
        <f>Program!F17</f>
        <v>0</v>
      </c>
      <c r="I6" s="271"/>
      <c r="J6" s="120" t="str">
        <f>Program!G17</f>
        <v>@</v>
      </c>
      <c r="K6" s="274">
        <f>Program!H17</f>
        <v>0</v>
      </c>
      <c r="L6" s="275"/>
      <c r="M6" s="286" t="e">
        <f>Program!#REF!</f>
        <v>#REF!</v>
      </c>
      <c r="N6" s="287"/>
      <c r="O6" s="287"/>
    </row>
    <row r="7" spans="1:15">
      <c r="A7" s="118">
        <f>Program!A18</f>
        <v>0</v>
      </c>
      <c r="B7" s="118" t="str">
        <f>Program!C18</f>
        <v>Breakout Room</v>
      </c>
      <c r="C7" s="271">
        <f>Program!D18</f>
        <v>0</v>
      </c>
      <c r="D7" s="271"/>
      <c r="E7" s="271"/>
      <c r="F7" s="271">
        <f>Program!E18</f>
        <v>0</v>
      </c>
      <c r="G7" s="289"/>
      <c r="H7" s="271">
        <f>Program!F18</f>
        <v>0</v>
      </c>
      <c r="I7" s="271"/>
      <c r="J7" s="120" t="str">
        <f>Program!G18</f>
        <v>@</v>
      </c>
      <c r="K7" s="274">
        <f>Program!H18</f>
        <v>0</v>
      </c>
      <c r="L7" s="275"/>
      <c r="M7" s="288" t="e">
        <f>Program!#REF!</f>
        <v>#REF!</v>
      </c>
      <c r="N7" s="290"/>
      <c r="O7" s="290"/>
    </row>
    <row r="8" spans="1:15">
      <c r="C8" s="285" t="s">
        <v>145</v>
      </c>
      <c r="D8" s="282"/>
      <c r="E8" s="282"/>
      <c r="F8" s="282"/>
      <c r="G8" s="282"/>
      <c r="H8" s="282"/>
      <c r="I8" s="282"/>
      <c r="J8" s="282"/>
      <c r="K8" s="282"/>
      <c r="L8" s="282"/>
      <c r="M8" s="286" t="e">
        <f>SUM(M4:O7)</f>
        <v>#REF!</v>
      </c>
      <c r="N8" s="287"/>
      <c r="O8" s="287"/>
    </row>
    <row r="9" spans="1:15">
      <c r="C9" s="281" t="s">
        <v>146</v>
      </c>
      <c r="D9" s="282"/>
      <c r="E9" s="282"/>
      <c r="F9" s="282"/>
      <c r="G9" s="282"/>
      <c r="H9" s="282"/>
      <c r="I9" s="282"/>
      <c r="J9" s="282"/>
      <c r="K9" s="282"/>
      <c r="L9" s="282"/>
      <c r="M9" s="288" t="e">
        <f>M8*0.15</f>
        <v>#REF!</v>
      </c>
      <c r="N9" s="288"/>
      <c r="O9" s="288"/>
    </row>
    <row r="10" spans="1:15">
      <c r="C10" s="281" t="s">
        <v>147</v>
      </c>
      <c r="D10" s="282"/>
      <c r="E10" s="282"/>
      <c r="F10" s="282"/>
      <c r="G10" s="282"/>
      <c r="H10" s="282"/>
      <c r="I10" s="282"/>
      <c r="J10" s="282"/>
      <c r="K10" s="282"/>
      <c r="L10" s="282"/>
      <c r="M10" s="283" t="e">
        <f>SUM(M8:O9)</f>
        <v>#REF!</v>
      </c>
      <c r="N10" s="284"/>
      <c r="O10" s="284"/>
    </row>
    <row r="11" spans="1:15" ht="130.5" customHeight="1">
      <c r="A11" s="118" t="s">
        <v>152</v>
      </c>
      <c r="C11" s="126" t="s">
        <v>49</v>
      </c>
      <c r="D11" s="126" t="s">
        <v>58</v>
      </c>
      <c r="E11" s="126" t="s">
        <v>52</v>
      </c>
      <c r="F11" s="126"/>
      <c r="G11" s="126"/>
      <c r="H11" s="127"/>
      <c r="I11" s="127"/>
      <c r="J11" s="127"/>
    </row>
    <row r="12" spans="1:15" s="128" customFormat="1" ht="27" customHeight="1" thickBot="1">
      <c r="C12" s="129" t="s">
        <v>28</v>
      </c>
      <c r="D12" s="129" t="s">
        <v>27</v>
      </c>
      <c r="E12" s="129" t="s">
        <v>26</v>
      </c>
      <c r="F12" s="129"/>
      <c r="G12" s="129"/>
      <c r="H12" s="130"/>
      <c r="I12" s="130"/>
      <c r="J12" s="130"/>
      <c r="K12" s="131"/>
    </row>
    <row r="13" spans="1:15" ht="12.75" thickBot="1">
      <c r="A13" s="118" t="s">
        <v>25</v>
      </c>
      <c r="B13" s="118" t="s">
        <v>51</v>
      </c>
      <c r="C13" s="132">
        <v>3</v>
      </c>
      <c r="D13" s="132">
        <v>3</v>
      </c>
      <c r="E13" s="143">
        <v>2</v>
      </c>
      <c r="F13" s="134"/>
      <c r="G13" s="140">
        <v>1</v>
      </c>
      <c r="H13" s="137" t="s">
        <v>16</v>
      </c>
      <c r="I13" s="134"/>
      <c r="J13" s="134"/>
    </row>
    <row r="14" spans="1:15" ht="12.75" thickBot="1">
      <c r="A14" s="118" t="s">
        <v>26</v>
      </c>
      <c r="B14" s="118" t="s">
        <v>52</v>
      </c>
      <c r="C14" s="142">
        <v>2</v>
      </c>
      <c r="D14" s="132">
        <v>3</v>
      </c>
      <c r="E14" s="134"/>
      <c r="F14" s="134"/>
      <c r="G14" s="141">
        <v>2</v>
      </c>
      <c r="H14" s="137" t="s">
        <v>17</v>
      </c>
      <c r="I14" s="134"/>
      <c r="J14" s="134"/>
    </row>
    <row r="15" spans="1:15" ht="12.75" thickBot="1">
      <c r="A15" s="118" t="s">
        <v>27</v>
      </c>
      <c r="B15" s="118" t="s">
        <v>58</v>
      </c>
      <c r="C15" s="135">
        <v>3</v>
      </c>
      <c r="D15" s="134"/>
      <c r="E15" s="134"/>
      <c r="F15" s="134"/>
      <c r="G15" s="138">
        <v>3</v>
      </c>
      <c r="H15" s="137" t="s">
        <v>18</v>
      </c>
      <c r="I15" s="134"/>
      <c r="J15" s="134"/>
    </row>
    <row r="17" spans="5:5">
      <c r="E17" s="118"/>
    </row>
    <row r="18" spans="5:5">
      <c r="E18" s="118"/>
    </row>
    <row r="19" spans="5:5">
      <c r="E19" s="118"/>
    </row>
    <row r="20" spans="5:5">
      <c r="E20" s="118"/>
    </row>
  </sheetData>
  <mergeCells count="36">
    <mergeCell ref="M8:O8"/>
    <mergeCell ref="M9:O9"/>
    <mergeCell ref="M10:O10"/>
    <mergeCell ref="C8:L8"/>
    <mergeCell ref="C9:L9"/>
    <mergeCell ref="C10:L10"/>
    <mergeCell ref="M6:O6"/>
    <mergeCell ref="C7:E7"/>
    <mergeCell ref="F7:G7"/>
    <mergeCell ref="H7:I7"/>
    <mergeCell ref="K7:L7"/>
    <mergeCell ref="M7:O7"/>
    <mergeCell ref="C6:E6"/>
    <mergeCell ref="F6:G6"/>
    <mergeCell ref="H6:I6"/>
    <mergeCell ref="K6:L6"/>
    <mergeCell ref="M4:O4"/>
    <mergeCell ref="C5:E5"/>
    <mergeCell ref="F5:G5"/>
    <mergeCell ref="H5:I5"/>
    <mergeCell ref="K5:L5"/>
    <mergeCell ref="M5:O5"/>
    <mergeCell ref="C4:E4"/>
    <mergeCell ref="F4:G4"/>
    <mergeCell ref="H4:I4"/>
    <mergeCell ref="K4:L4"/>
    <mergeCell ref="M2:O2"/>
    <mergeCell ref="C3:E3"/>
    <mergeCell ref="F3:G3"/>
    <mergeCell ref="H3:I3"/>
    <mergeCell ref="K3:L3"/>
    <mergeCell ref="M3:O3"/>
    <mergeCell ref="C2:E2"/>
    <mergeCell ref="F2:G2"/>
    <mergeCell ref="H2:I2"/>
    <mergeCell ref="K2:L2"/>
  </mergeCells>
  <phoneticPr fontId="5" type="noConversion"/>
  <pageMargins left="0.75" right="0.75" top="1" bottom="1" header="0.5" footer="0.5"/>
  <pageSetup orientation="portrait" r:id="rId1"/>
  <headerFooter alignWithMargins="0">
    <oddHeader>&amp;L&amp;"Arial,Bold Italic"&amp;9UH Bauer School of Business
Bauer Business III Adjacency Matrix&amp;R&amp;"Arial,Regular"&amp;9Draft of &amp;D  &amp;T</oddHeader>
    <oddFooter>&amp;L&amp;"Arial,Bold"&amp;9WHR&amp;"Arial,Regular" Architects #G09301-00&amp;R&amp;"Arial,Regular"&amp;9&amp;P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O19"/>
  <sheetViews>
    <sheetView workbookViewId="0">
      <selection activeCell="B14" sqref="B14"/>
    </sheetView>
  </sheetViews>
  <sheetFormatPr defaultRowHeight="12"/>
  <cols>
    <col min="1" max="1" width="6" style="118" customWidth="1"/>
    <col min="2" max="2" width="25.85546875" style="118" customWidth="1"/>
    <col min="3" max="6" width="3.5703125" style="119" customWidth="1"/>
    <col min="7" max="9" width="3.5703125" style="120" customWidth="1"/>
    <col min="10" max="10" width="3.5703125" style="121" customWidth="1"/>
    <col min="11" max="15" width="3.5703125" style="118" customWidth="1"/>
    <col min="16" max="16384" width="9.140625" style="118"/>
  </cols>
  <sheetData>
    <row r="1" spans="1:15">
      <c r="A1" s="139" t="s">
        <v>148</v>
      </c>
      <c r="G1" s="119"/>
      <c r="J1" s="120"/>
      <c r="K1" s="121"/>
    </row>
    <row r="2" spans="1:15">
      <c r="A2" s="122" t="s">
        <v>37</v>
      </c>
      <c r="B2" s="122"/>
      <c r="C2" s="278"/>
      <c r="D2" s="278"/>
      <c r="E2" s="278"/>
      <c r="F2" s="279" t="s">
        <v>84</v>
      </c>
      <c r="G2" s="280"/>
      <c r="H2" s="278"/>
      <c r="I2" s="278"/>
      <c r="J2" s="123"/>
      <c r="K2" s="278" t="s">
        <v>82</v>
      </c>
      <c r="L2" s="278"/>
      <c r="M2" s="278"/>
      <c r="N2" s="278"/>
      <c r="O2" s="278"/>
    </row>
    <row r="3" spans="1:15">
      <c r="A3" s="124" t="s">
        <v>38</v>
      </c>
      <c r="B3" s="124" t="s">
        <v>40</v>
      </c>
      <c r="C3" s="276" t="s">
        <v>141</v>
      </c>
      <c r="D3" s="276"/>
      <c r="E3" s="276"/>
      <c r="F3" s="276" t="s">
        <v>141</v>
      </c>
      <c r="G3" s="277"/>
      <c r="H3" s="276" t="s">
        <v>142</v>
      </c>
      <c r="I3" s="276"/>
      <c r="J3" s="125"/>
      <c r="K3" s="276" t="s">
        <v>143</v>
      </c>
      <c r="L3" s="276"/>
      <c r="M3" s="276" t="s">
        <v>42</v>
      </c>
      <c r="N3" s="276"/>
      <c r="O3" s="276"/>
    </row>
    <row r="4" spans="1:15">
      <c r="A4" s="118">
        <f>Program!A22</f>
        <v>0</v>
      </c>
      <c r="B4" s="118" t="str">
        <f>Program!C22</f>
        <v>Classroom (60 seats, tiered)</v>
      </c>
      <c r="C4" s="271">
        <f>Program!D22</f>
        <v>0</v>
      </c>
      <c r="D4" s="271"/>
      <c r="E4" s="271"/>
      <c r="F4" s="271">
        <f>Program!E22</f>
        <v>0</v>
      </c>
      <c r="G4" s="289"/>
      <c r="H4" s="271">
        <f>Program!F22</f>
        <v>0</v>
      </c>
      <c r="I4" s="271"/>
      <c r="J4" s="120" t="str">
        <f>Program!G22</f>
        <v>@</v>
      </c>
      <c r="K4" s="274">
        <f>Program!H22</f>
        <v>0</v>
      </c>
      <c r="L4" s="275"/>
      <c r="M4" s="286">
        <f>Program!I22</f>
        <v>0</v>
      </c>
      <c r="N4" s="287"/>
      <c r="O4" s="287"/>
    </row>
    <row r="5" spans="1:15">
      <c r="A5" s="118">
        <f>Program!A23</f>
        <v>0</v>
      </c>
      <c r="B5" s="118" t="str">
        <f>Program!C23</f>
        <v>Classroom (60 seats, flat)</v>
      </c>
      <c r="C5" s="271">
        <f>Program!D23</f>
        <v>0</v>
      </c>
      <c r="D5" s="271"/>
      <c r="E5" s="271"/>
      <c r="F5" s="271">
        <f>Program!E23</f>
        <v>0</v>
      </c>
      <c r="G5" s="289"/>
      <c r="H5" s="271">
        <f>Program!F23</f>
        <v>0</v>
      </c>
      <c r="I5" s="271"/>
      <c r="J5" s="120" t="str">
        <f>Program!G23</f>
        <v>@</v>
      </c>
      <c r="K5" s="274">
        <f>Program!H23</f>
        <v>0</v>
      </c>
      <c r="L5" s="275"/>
      <c r="M5" s="286">
        <f>Program!I23</f>
        <v>0</v>
      </c>
      <c r="N5" s="287"/>
      <c r="O5" s="287"/>
    </row>
    <row r="6" spans="1:15">
      <c r="A6" s="118">
        <f>Program!A24</f>
        <v>0</v>
      </c>
      <c r="B6" s="118" t="str">
        <f>Program!C24</f>
        <v>EMBA Student Lobby/Lounge</v>
      </c>
      <c r="C6" s="271">
        <f>Program!D24</f>
        <v>0</v>
      </c>
      <c r="D6" s="271"/>
      <c r="E6" s="271"/>
      <c r="F6" s="271">
        <f>Program!E24</f>
        <v>0</v>
      </c>
      <c r="G6" s="289"/>
      <c r="H6" s="271">
        <f>Program!F24</f>
        <v>0</v>
      </c>
      <c r="I6" s="271"/>
      <c r="J6" s="120" t="str">
        <f>Program!G24</f>
        <v>@</v>
      </c>
      <c r="K6" s="274">
        <f>Program!H24</f>
        <v>0</v>
      </c>
      <c r="L6" s="275"/>
      <c r="M6" s="286">
        <f>Program!I24</f>
        <v>0</v>
      </c>
      <c r="N6" s="287"/>
      <c r="O6" s="287"/>
    </row>
    <row r="7" spans="1:15">
      <c r="A7" s="118">
        <f>Program!A25</f>
        <v>0</v>
      </c>
      <c r="B7" s="118" t="str">
        <f>Program!C25</f>
        <v>EMBA Student Lobby/Café</v>
      </c>
      <c r="C7" s="271">
        <f>Program!D25</f>
        <v>0</v>
      </c>
      <c r="D7" s="271"/>
      <c r="E7" s="271"/>
      <c r="F7" s="271">
        <f>Program!E25</f>
        <v>0</v>
      </c>
      <c r="G7" s="289"/>
      <c r="H7" s="271">
        <f>Program!F25</f>
        <v>0</v>
      </c>
      <c r="I7" s="271"/>
      <c r="J7" s="120" t="str">
        <f>Program!G25</f>
        <v>@</v>
      </c>
      <c r="K7" s="274">
        <f>Program!H25</f>
        <v>0</v>
      </c>
      <c r="L7" s="275"/>
      <c r="M7" s="286">
        <f>Program!I25</f>
        <v>0</v>
      </c>
      <c r="N7" s="287"/>
      <c r="O7" s="287"/>
    </row>
    <row r="8" spans="1:15">
      <c r="A8" s="118">
        <f>Program!A26</f>
        <v>0</v>
      </c>
      <c r="B8" s="118" t="str">
        <f>Program!C26</f>
        <v>Breakout Room</v>
      </c>
      <c r="C8" s="271">
        <f>Program!D26</f>
        <v>0</v>
      </c>
      <c r="D8" s="271"/>
      <c r="E8" s="271"/>
      <c r="F8" s="271">
        <f>Program!E26</f>
        <v>0</v>
      </c>
      <c r="G8" s="289"/>
      <c r="H8" s="271">
        <f>Program!F26</f>
        <v>0</v>
      </c>
      <c r="I8" s="271"/>
      <c r="J8" s="120" t="str">
        <f>Program!G26</f>
        <v>@</v>
      </c>
      <c r="K8" s="274">
        <f>Program!H26</f>
        <v>0</v>
      </c>
      <c r="L8" s="275"/>
      <c r="M8" s="286">
        <f>Program!I26</f>
        <v>0</v>
      </c>
      <c r="N8" s="287"/>
      <c r="O8" s="287"/>
    </row>
    <row r="9" spans="1:15">
      <c r="A9" s="118">
        <f>Program!A27</f>
        <v>0</v>
      </c>
      <c r="B9" s="118" t="str">
        <f>Program!C27</f>
        <v>Copy/print Area</v>
      </c>
      <c r="C9" s="271">
        <f>Program!D27</f>
        <v>0</v>
      </c>
      <c r="D9" s="271"/>
      <c r="E9" s="271"/>
      <c r="F9" s="271">
        <f>Program!E27</f>
        <v>0</v>
      </c>
      <c r="G9" s="289"/>
      <c r="H9" s="271">
        <f>Program!F27</f>
        <v>0</v>
      </c>
      <c r="I9" s="271"/>
      <c r="J9" s="120" t="str">
        <f>Program!G27</f>
        <v>@</v>
      </c>
      <c r="K9" s="274">
        <f>Program!H27</f>
        <v>0</v>
      </c>
      <c r="L9" s="275"/>
      <c r="M9" s="288">
        <f>Program!I27</f>
        <v>0</v>
      </c>
      <c r="N9" s="290"/>
      <c r="O9" s="290"/>
    </row>
    <row r="10" spans="1:15">
      <c r="C10" s="285" t="s">
        <v>145</v>
      </c>
      <c r="D10" s="282"/>
      <c r="E10" s="282"/>
      <c r="F10" s="282"/>
      <c r="G10" s="282"/>
      <c r="H10" s="282"/>
      <c r="I10" s="282"/>
      <c r="J10" s="282"/>
      <c r="K10" s="282"/>
      <c r="L10" s="282"/>
      <c r="M10" s="286">
        <f>SUM(M4:O9)</f>
        <v>0</v>
      </c>
      <c r="N10" s="287"/>
      <c r="O10" s="287"/>
    </row>
    <row r="11" spans="1:15">
      <c r="C11" s="281" t="s">
        <v>146</v>
      </c>
      <c r="D11" s="282"/>
      <c r="E11" s="282"/>
      <c r="F11" s="282"/>
      <c r="G11" s="282"/>
      <c r="H11" s="282"/>
      <c r="I11" s="282"/>
      <c r="J11" s="282"/>
      <c r="K11" s="282"/>
      <c r="L11" s="282"/>
      <c r="M11" s="288">
        <f>M10*0.15</f>
        <v>0</v>
      </c>
      <c r="N11" s="288"/>
      <c r="O11" s="288"/>
    </row>
    <row r="12" spans="1:15">
      <c r="C12" s="281" t="s">
        <v>147</v>
      </c>
      <c r="D12" s="282"/>
      <c r="E12" s="282"/>
      <c r="F12" s="282"/>
      <c r="G12" s="282"/>
      <c r="H12" s="282"/>
      <c r="I12" s="282"/>
      <c r="J12" s="282"/>
      <c r="K12" s="282"/>
      <c r="L12" s="282"/>
      <c r="M12" s="283">
        <f>SUM(M10:O11)</f>
        <v>0</v>
      </c>
      <c r="N12" s="284"/>
      <c r="O12" s="284"/>
    </row>
    <row r="13" spans="1:15" ht="150" customHeight="1">
      <c r="A13" s="118" t="s">
        <v>152</v>
      </c>
      <c r="C13" s="126" t="str">
        <f>B9</f>
        <v>Copy/print Area</v>
      </c>
      <c r="D13" s="126" t="str">
        <f>B8</f>
        <v>Breakout Room</v>
      </c>
      <c r="E13" s="126" t="str">
        <f>B7</f>
        <v>EMBA Student Lobby/Café</v>
      </c>
      <c r="F13" s="126" t="str">
        <f>B6</f>
        <v>EMBA Student Lobby/Lounge</v>
      </c>
      <c r="G13" s="127" t="str">
        <f>B5</f>
        <v>Classroom (60 seats, flat)</v>
      </c>
      <c r="H13" s="127"/>
      <c r="I13" s="127"/>
    </row>
    <row r="14" spans="1:15" s="128" customFormat="1" ht="27" customHeight="1" thickBot="1">
      <c r="C14" s="144">
        <f>A9</f>
        <v>0</v>
      </c>
      <c r="D14" s="144">
        <f>A8</f>
        <v>0</v>
      </c>
      <c r="E14" s="144">
        <f>A7</f>
        <v>0</v>
      </c>
      <c r="F14" s="144">
        <f>A6</f>
        <v>0</v>
      </c>
      <c r="G14" s="144">
        <f>A5</f>
        <v>0</v>
      </c>
      <c r="H14" s="145"/>
      <c r="I14" s="145"/>
      <c r="J14" s="131"/>
    </row>
    <row r="15" spans="1:15" ht="12.75" thickBot="1">
      <c r="A15" s="118">
        <f>A4</f>
        <v>0</v>
      </c>
      <c r="B15" s="118" t="str">
        <f>B4</f>
        <v>Classroom (60 seats, tiered)</v>
      </c>
      <c r="C15" s="141">
        <v>2</v>
      </c>
      <c r="D15" s="151">
        <v>1</v>
      </c>
      <c r="E15" s="140">
        <v>1</v>
      </c>
      <c r="F15" s="140">
        <v>1</v>
      </c>
      <c r="G15" s="140">
        <v>1</v>
      </c>
      <c r="H15" s="134"/>
      <c r="I15" s="134"/>
    </row>
    <row r="16" spans="1:15" ht="12.75" thickBot="1">
      <c r="A16" s="118">
        <f t="shared" ref="A16:B19" si="0">A5</f>
        <v>0</v>
      </c>
      <c r="B16" s="118" t="str">
        <f t="shared" si="0"/>
        <v>Classroom (60 seats, flat)</v>
      </c>
      <c r="C16" s="141">
        <v>2</v>
      </c>
      <c r="D16" s="140">
        <v>1</v>
      </c>
      <c r="E16" s="151">
        <v>1</v>
      </c>
      <c r="F16" s="140">
        <v>1</v>
      </c>
      <c r="G16" s="134"/>
      <c r="H16" s="134"/>
      <c r="I16" s="134"/>
    </row>
    <row r="17" spans="1:9" ht="12.75" thickBot="1">
      <c r="A17" s="118">
        <f t="shared" si="0"/>
        <v>0</v>
      </c>
      <c r="B17" s="118" t="str">
        <f t="shared" si="0"/>
        <v>EMBA Student Lobby/Lounge</v>
      </c>
      <c r="C17" s="140">
        <v>1</v>
      </c>
      <c r="D17" s="140">
        <v>1</v>
      </c>
      <c r="E17" s="140">
        <v>1</v>
      </c>
      <c r="F17" s="134"/>
      <c r="G17" s="134"/>
      <c r="H17" s="140">
        <v>1</v>
      </c>
      <c r="I17" s="137" t="s">
        <v>16</v>
      </c>
    </row>
    <row r="18" spans="1:9" ht="12.75" thickBot="1">
      <c r="A18" s="118">
        <f t="shared" si="0"/>
        <v>0</v>
      </c>
      <c r="B18" s="118" t="str">
        <f t="shared" si="0"/>
        <v>EMBA Student Lobby/Café</v>
      </c>
      <c r="C18" s="141">
        <v>2</v>
      </c>
      <c r="D18" s="140">
        <v>1</v>
      </c>
      <c r="E18" s="134"/>
      <c r="F18" s="134"/>
      <c r="G18" s="134"/>
      <c r="H18" s="141">
        <v>2</v>
      </c>
      <c r="I18" s="137" t="s">
        <v>17</v>
      </c>
    </row>
    <row r="19" spans="1:9" ht="12.75" thickBot="1">
      <c r="A19" s="118">
        <f t="shared" si="0"/>
        <v>0</v>
      </c>
      <c r="B19" s="118" t="str">
        <f t="shared" si="0"/>
        <v>Breakout Room</v>
      </c>
      <c r="C19" s="141">
        <v>2</v>
      </c>
      <c r="D19" s="134"/>
      <c r="E19" s="134"/>
      <c r="F19" s="134"/>
      <c r="G19" s="134"/>
      <c r="H19" s="138">
        <v>3</v>
      </c>
      <c r="I19" s="137" t="s">
        <v>18</v>
      </c>
    </row>
  </sheetData>
  <mergeCells count="46">
    <mergeCell ref="M5:O5"/>
    <mergeCell ref="K8:L8"/>
    <mergeCell ref="K7:L7"/>
    <mergeCell ref="M7:O7"/>
    <mergeCell ref="M6:O6"/>
    <mergeCell ref="K6:L6"/>
    <mergeCell ref="C5:E5"/>
    <mergeCell ref="F5:G5"/>
    <mergeCell ref="H5:I5"/>
    <mergeCell ref="K5:L5"/>
    <mergeCell ref="C9:E9"/>
    <mergeCell ref="F9:G9"/>
    <mergeCell ref="C8:E8"/>
    <mergeCell ref="F8:G8"/>
    <mergeCell ref="M9:O9"/>
    <mergeCell ref="K9:L9"/>
    <mergeCell ref="C6:E6"/>
    <mergeCell ref="F6:G6"/>
    <mergeCell ref="H6:I6"/>
    <mergeCell ref="H8:I8"/>
    <mergeCell ref="H9:I9"/>
    <mergeCell ref="C7:E7"/>
    <mergeCell ref="F7:G7"/>
    <mergeCell ref="H7:I7"/>
    <mergeCell ref="M8:O8"/>
    <mergeCell ref="M12:O12"/>
    <mergeCell ref="C10:L10"/>
    <mergeCell ref="M10:O10"/>
    <mergeCell ref="C11:L11"/>
    <mergeCell ref="M11:O11"/>
    <mergeCell ref="C12:L12"/>
    <mergeCell ref="C4:E4"/>
    <mergeCell ref="F4:G4"/>
    <mergeCell ref="H4:I4"/>
    <mergeCell ref="K4:L4"/>
    <mergeCell ref="M2:O2"/>
    <mergeCell ref="C3:E3"/>
    <mergeCell ref="F3:G3"/>
    <mergeCell ref="H3:I3"/>
    <mergeCell ref="K3:L3"/>
    <mergeCell ref="M3:O3"/>
    <mergeCell ref="C2:E2"/>
    <mergeCell ref="F2:G2"/>
    <mergeCell ref="H2:I2"/>
    <mergeCell ref="K2:L2"/>
    <mergeCell ref="M4:O4"/>
  </mergeCells>
  <phoneticPr fontId="5" type="noConversion"/>
  <pageMargins left="0.75" right="0.75" top="1" bottom="1" header="0.5" footer="0.5"/>
  <pageSetup orientation="portrait" r:id="rId1"/>
  <headerFooter alignWithMargins="0">
    <oddHeader>&amp;L&amp;"Arial,Bold Italic"&amp;9UH Bauer School of Business
Bauer Business III Adjacency Matrix&amp;R&amp;"Arial,Regular"&amp;9Draft of &amp;D  &amp;T</oddHeader>
    <oddFooter>&amp;L&amp;"Arial,Bold"&amp;9WHR&amp;"Arial,Regular" Architects #G09301-00&amp;R&amp;"Arial,Regular"&amp;9&amp;P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O19"/>
  <sheetViews>
    <sheetView workbookViewId="0">
      <selection activeCell="D16" sqref="D16"/>
    </sheetView>
  </sheetViews>
  <sheetFormatPr defaultRowHeight="12"/>
  <cols>
    <col min="1" max="1" width="6" style="118" customWidth="1"/>
    <col min="2" max="2" width="31.5703125" style="118" customWidth="1"/>
    <col min="3" max="7" width="3.5703125" style="119" customWidth="1"/>
    <col min="8" max="10" width="3.5703125" style="120" customWidth="1"/>
    <col min="11" max="11" width="3.5703125" style="121" customWidth="1"/>
    <col min="12" max="15" width="3.5703125" style="118" customWidth="1"/>
    <col min="16" max="16384" width="9.140625" style="118"/>
  </cols>
  <sheetData>
    <row r="1" spans="1:15">
      <c r="A1" s="139" t="s">
        <v>149</v>
      </c>
    </row>
    <row r="2" spans="1:15">
      <c r="A2" s="122" t="s">
        <v>37</v>
      </c>
      <c r="B2" s="122"/>
      <c r="C2" s="278"/>
      <c r="D2" s="278"/>
      <c r="E2" s="278"/>
      <c r="F2" s="279" t="s">
        <v>84</v>
      </c>
      <c r="G2" s="280"/>
      <c r="H2" s="278"/>
      <c r="I2" s="278"/>
      <c r="J2" s="123"/>
      <c r="K2" s="278" t="s">
        <v>82</v>
      </c>
      <c r="L2" s="278"/>
      <c r="M2" s="278"/>
      <c r="N2" s="278"/>
      <c r="O2" s="278"/>
    </row>
    <row r="3" spans="1:15">
      <c r="A3" s="124" t="s">
        <v>38</v>
      </c>
      <c r="B3" s="124" t="s">
        <v>40</v>
      </c>
      <c r="C3" s="276" t="s">
        <v>141</v>
      </c>
      <c r="D3" s="276"/>
      <c r="E3" s="276"/>
      <c r="F3" s="276" t="s">
        <v>141</v>
      </c>
      <c r="G3" s="277"/>
      <c r="H3" s="276" t="s">
        <v>142</v>
      </c>
      <c r="I3" s="276"/>
      <c r="J3" s="125"/>
      <c r="K3" s="276" t="s">
        <v>143</v>
      </c>
      <c r="L3" s="276"/>
      <c r="M3" s="276" t="s">
        <v>42</v>
      </c>
      <c r="N3" s="276"/>
      <c r="O3" s="276"/>
    </row>
    <row r="4" spans="1:15">
      <c r="A4" s="118">
        <f>Program!A31</f>
        <v>0</v>
      </c>
      <c r="B4" s="118" t="str">
        <f>Program!C31</f>
        <v>Dean's Office</v>
      </c>
      <c r="C4" s="271">
        <f>Program!D31</f>
        <v>0</v>
      </c>
      <c r="D4" s="271"/>
      <c r="E4" s="271"/>
      <c r="F4" s="271">
        <f>Program!E31</f>
        <v>0</v>
      </c>
      <c r="G4" s="289"/>
      <c r="H4" s="271">
        <f>Program!F31</f>
        <v>0</v>
      </c>
      <c r="I4" s="271"/>
      <c r="J4" s="120" t="str">
        <f>Program!G31</f>
        <v>@</v>
      </c>
      <c r="K4" s="274">
        <f>Program!H31</f>
        <v>0</v>
      </c>
      <c r="L4" s="275"/>
      <c r="M4" s="286">
        <f>Program!I31</f>
        <v>0</v>
      </c>
      <c r="N4" s="287"/>
      <c r="O4" s="287"/>
    </row>
    <row r="5" spans="1:15">
      <c r="A5" s="118">
        <f>Program!A33</f>
        <v>0</v>
      </c>
      <c r="B5" s="118" t="str">
        <f>Program!C33</f>
        <v>Staff Office (Advisors, Financial Aid)</v>
      </c>
      <c r="C5" s="271">
        <f>Program!D33</f>
        <v>0</v>
      </c>
      <c r="D5" s="271"/>
      <c r="E5" s="271"/>
      <c r="F5" s="271">
        <f>Program!E33</f>
        <v>0</v>
      </c>
      <c r="G5" s="289"/>
      <c r="H5" s="271">
        <f>Program!F33</f>
        <v>0</v>
      </c>
      <c r="I5" s="271"/>
      <c r="J5" s="120" t="str">
        <f>Program!G33</f>
        <v>@</v>
      </c>
      <c r="K5" s="274">
        <f>Program!H33</f>
        <v>0</v>
      </c>
      <c r="L5" s="275"/>
      <c r="M5" s="286">
        <f>Program!I33</f>
        <v>0</v>
      </c>
      <c r="N5" s="287"/>
      <c r="O5" s="287"/>
    </row>
    <row r="6" spans="1:15">
      <c r="A6" s="118">
        <f>Program!A34</f>
        <v>0</v>
      </c>
      <c r="B6" s="118" t="str">
        <f>Program!C34</f>
        <v>Records and Storage</v>
      </c>
      <c r="C6" s="271"/>
      <c r="D6" s="271"/>
      <c r="E6" s="271"/>
      <c r="F6" s="271"/>
      <c r="G6" s="289"/>
      <c r="H6" s="271">
        <f>Program!F34</f>
        <v>0</v>
      </c>
      <c r="I6" s="271"/>
      <c r="J6" s="120" t="str">
        <f>Program!G34</f>
        <v>@</v>
      </c>
      <c r="K6" s="274">
        <f>Program!H34</f>
        <v>0</v>
      </c>
      <c r="L6" s="275"/>
      <c r="M6" s="286">
        <f>Program!I34</f>
        <v>0</v>
      </c>
      <c r="N6" s="287"/>
      <c r="O6" s="287"/>
    </row>
    <row r="7" spans="1:15">
      <c r="A7" s="118">
        <f>Program!A35</f>
        <v>0</v>
      </c>
      <c r="B7" s="118" t="str">
        <f>Program!C35</f>
        <v>Conference Room - Medium</v>
      </c>
      <c r="C7" s="271">
        <f>Program!D35</f>
        <v>0</v>
      </c>
      <c r="D7" s="271"/>
      <c r="E7" s="271"/>
      <c r="F7" s="271">
        <f>Program!E35</f>
        <v>0</v>
      </c>
      <c r="G7" s="289"/>
      <c r="H7" s="271">
        <f>Program!F35</f>
        <v>0</v>
      </c>
      <c r="I7" s="271"/>
      <c r="J7" s="120" t="str">
        <f>Program!G35</f>
        <v>@</v>
      </c>
      <c r="K7" s="274">
        <f>Program!H35</f>
        <v>0</v>
      </c>
      <c r="L7" s="275"/>
      <c r="M7" s="286">
        <f>Program!I35</f>
        <v>0</v>
      </c>
      <c r="N7" s="287"/>
      <c r="O7" s="287"/>
    </row>
    <row r="8" spans="1:15">
      <c r="A8" s="118">
        <f>Program!A36</f>
        <v>0</v>
      </c>
      <c r="B8" s="118" t="str">
        <f>Program!C36</f>
        <v>Reception &amp; Waiting</v>
      </c>
      <c r="C8" s="271"/>
      <c r="D8" s="271"/>
      <c r="E8" s="271"/>
      <c r="F8" s="271"/>
      <c r="G8" s="289"/>
      <c r="H8" s="271">
        <f>Program!F36</f>
        <v>0</v>
      </c>
      <c r="I8" s="271"/>
      <c r="J8" s="120" t="str">
        <f>Program!G36</f>
        <v>@</v>
      </c>
      <c r="K8" s="274">
        <f>Program!H36</f>
        <v>0</v>
      </c>
      <c r="L8" s="275"/>
      <c r="M8" s="286">
        <f>Program!I36</f>
        <v>0</v>
      </c>
      <c r="N8" s="287"/>
      <c r="O8" s="287"/>
    </row>
    <row r="9" spans="1:15">
      <c r="A9" s="118">
        <f>Program!A37</f>
        <v>0</v>
      </c>
      <c r="B9" s="118" t="str">
        <f>Program!C37</f>
        <v>Staff Break Room</v>
      </c>
      <c r="C9" s="271">
        <f>Program!D37</f>
        <v>0</v>
      </c>
      <c r="D9" s="271"/>
      <c r="E9" s="271"/>
      <c r="F9" s="271">
        <f>Program!E37</f>
        <v>0</v>
      </c>
      <c r="G9" s="289"/>
      <c r="H9" s="271">
        <f>Program!F37</f>
        <v>0</v>
      </c>
      <c r="I9" s="271"/>
      <c r="J9" s="120" t="str">
        <f>Program!G37</f>
        <v>@</v>
      </c>
      <c r="K9" s="274">
        <f>Program!H37</f>
        <v>0</v>
      </c>
      <c r="L9" s="275"/>
      <c r="M9" s="288">
        <f>Program!I37</f>
        <v>0</v>
      </c>
      <c r="N9" s="290"/>
      <c r="O9" s="290"/>
    </row>
    <row r="10" spans="1:15">
      <c r="C10" s="285" t="s">
        <v>145</v>
      </c>
      <c r="D10" s="282"/>
      <c r="E10" s="282"/>
      <c r="F10" s="282"/>
      <c r="G10" s="282"/>
      <c r="H10" s="282"/>
      <c r="I10" s="282"/>
      <c r="J10" s="282"/>
      <c r="K10" s="282"/>
      <c r="L10" s="282"/>
      <c r="M10" s="286">
        <f>SUM(M4:O9)</f>
        <v>0</v>
      </c>
      <c r="N10" s="287"/>
      <c r="O10" s="287"/>
    </row>
    <row r="11" spans="1:15">
      <c r="C11" s="281" t="s">
        <v>146</v>
      </c>
      <c r="D11" s="282"/>
      <c r="E11" s="282"/>
      <c r="F11" s="282"/>
      <c r="G11" s="282"/>
      <c r="H11" s="282"/>
      <c r="I11" s="282"/>
      <c r="J11" s="282"/>
      <c r="K11" s="282"/>
      <c r="L11" s="282"/>
      <c r="M11" s="288">
        <f>M10*0.15</f>
        <v>0</v>
      </c>
      <c r="N11" s="288"/>
      <c r="O11" s="288"/>
    </row>
    <row r="12" spans="1:15">
      <c r="C12" s="281" t="s">
        <v>147</v>
      </c>
      <c r="D12" s="282"/>
      <c r="E12" s="282"/>
      <c r="F12" s="282"/>
      <c r="G12" s="282"/>
      <c r="H12" s="282"/>
      <c r="I12" s="282"/>
      <c r="J12" s="282"/>
      <c r="K12" s="282"/>
      <c r="L12" s="282"/>
      <c r="M12" s="283">
        <f>SUM(M10:O11)</f>
        <v>0</v>
      </c>
      <c r="N12" s="284"/>
      <c r="O12" s="284"/>
    </row>
    <row r="13" spans="1:15" ht="168.75" customHeight="1">
      <c r="A13" s="118" t="s">
        <v>152</v>
      </c>
      <c r="C13" s="126" t="str">
        <f>B9</f>
        <v>Staff Break Room</v>
      </c>
      <c r="D13" s="126" t="str">
        <f>B8</f>
        <v>Reception &amp; Waiting</v>
      </c>
      <c r="E13" s="126" t="str">
        <f>B7</f>
        <v>Conference Room - Medium</v>
      </c>
      <c r="F13" s="126" t="str">
        <f>B6</f>
        <v>Records and Storage</v>
      </c>
      <c r="G13" s="127" t="str">
        <f>B5</f>
        <v>Staff Office (Advisors, Financial Aid)</v>
      </c>
      <c r="H13" s="127"/>
      <c r="I13" s="127"/>
      <c r="J13" s="121"/>
      <c r="K13" s="118"/>
    </row>
    <row r="14" spans="1:15" ht="27" customHeight="1" thickBot="1">
      <c r="A14" s="128"/>
      <c r="B14" s="128"/>
      <c r="C14" s="144">
        <f>A9</f>
        <v>0</v>
      </c>
      <c r="D14" s="144">
        <f>A8</f>
        <v>0</v>
      </c>
      <c r="E14" s="144">
        <f>A7</f>
        <v>0</v>
      </c>
      <c r="F14" s="144">
        <f>A6</f>
        <v>0</v>
      </c>
      <c r="G14" s="144">
        <f>A5</f>
        <v>0</v>
      </c>
      <c r="H14" s="145"/>
      <c r="I14" s="145"/>
      <c r="J14" s="131"/>
      <c r="K14" s="128"/>
      <c r="L14" s="128"/>
      <c r="M14" s="128"/>
      <c r="N14" s="128"/>
      <c r="O14" s="128"/>
    </row>
    <row r="15" spans="1:15" ht="12.75" thickBot="1">
      <c r="A15" s="118">
        <f>A4</f>
        <v>0</v>
      </c>
      <c r="B15" s="118" t="str">
        <f>B4</f>
        <v>Dean's Office</v>
      </c>
      <c r="C15" s="132">
        <v>3</v>
      </c>
      <c r="D15" s="143">
        <v>2</v>
      </c>
      <c r="E15" s="132">
        <v>3</v>
      </c>
      <c r="F15" s="132">
        <v>3</v>
      </c>
      <c r="G15" s="132">
        <v>3</v>
      </c>
      <c r="H15" s="134"/>
      <c r="I15" s="134"/>
      <c r="J15" s="121"/>
      <c r="K15" s="118"/>
    </row>
    <row r="16" spans="1:15" ht="12.75" thickBot="1">
      <c r="A16" s="118">
        <f t="shared" ref="A16:B19" si="0">A5</f>
        <v>0</v>
      </c>
      <c r="B16" s="118" t="str">
        <f t="shared" si="0"/>
        <v>Staff Office (Advisors, Financial Aid)</v>
      </c>
      <c r="C16" s="132">
        <v>3</v>
      </c>
      <c r="D16" s="141">
        <v>2</v>
      </c>
      <c r="E16" s="133">
        <v>3</v>
      </c>
      <c r="F16" s="132">
        <v>3</v>
      </c>
      <c r="G16" s="134"/>
      <c r="H16" s="134"/>
      <c r="I16" s="134"/>
      <c r="J16" s="121"/>
      <c r="K16" s="118"/>
    </row>
    <row r="17" spans="1:11" ht="12.75" thickBot="1">
      <c r="A17" s="118">
        <f t="shared" si="0"/>
        <v>0</v>
      </c>
      <c r="B17" s="118" t="str">
        <f t="shared" si="0"/>
        <v>Records and Storage</v>
      </c>
      <c r="C17" s="132">
        <v>3</v>
      </c>
      <c r="D17" s="132">
        <v>3</v>
      </c>
      <c r="E17" s="132">
        <v>3</v>
      </c>
      <c r="F17" s="134"/>
      <c r="G17" s="134"/>
      <c r="H17" s="140">
        <v>1</v>
      </c>
      <c r="I17" s="137" t="s">
        <v>16</v>
      </c>
      <c r="J17" s="121"/>
      <c r="K17" s="118"/>
    </row>
    <row r="18" spans="1:11" ht="12.75" thickBot="1">
      <c r="A18" s="118">
        <f t="shared" si="0"/>
        <v>0</v>
      </c>
      <c r="B18" s="118" t="str">
        <f t="shared" si="0"/>
        <v>Conference Room - Medium</v>
      </c>
      <c r="C18" s="132">
        <v>3</v>
      </c>
      <c r="D18" s="132">
        <v>3</v>
      </c>
      <c r="E18" s="134"/>
      <c r="F18" s="134"/>
      <c r="G18" s="134"/>
      <c r="H18" s="141">
        <v>2</v>
      </c>
      <c r="I18" s="137" t="s">
        <v>17</v>
      </c>
      <c r="J18" s="121"/>
      <c r="K18" s="118"/>
    </row>
    <row r="19" spans="1:11" ht="12.75" thickBot="1">
      <c r="A19" s="118">
        <f t="shared" si="0"/>
        <v>0</v>
      </c>
      <c r="B19" s="118" t="str">
        <f t="shared" si="0"/>
        <v>Reception &amp; Waiting</v>
      </c>
      <c r="C19" s="132">
        <v>3</v>
      </c>
      <c r="D19" s="134"/>
      <c r="E19" s="134"/>
      <c r="F19" s="134"/>
      <c r="G19" s="134"/>
      <c r="H19" s="138">
        <v>3</v>
      </c>
      <c r="I19" s="137" t="s">
        <v>18</v>
      </c>
      <c r="J19" s="121"/>
      <c r="K19" s="118"/>
    </row>
  </sheetData>
  <mergeCells count="46">
    <mergeCell ref="C12:L12"/>
    <mergeCell ref="M12:O12"/>
    <mergeCell ref="C10:L10"/>
    <mergeCell ref="M10:O10"/>
    <mergeCell ref="C11:L11"/>
    <mergeCell ref="M11:O11"/>
    <mergeCell ref="M8:O8"/>
    <mergeCell ref="C9:E9"/>
    <mergeCell ref="F9:G9"/>
    <mergeCell ref="H9:I9"/>
    <mergeCell ref="K9:L9"/>
    <mergeCell ref="M9:O9"/>
    <mergeCell ref="C8:E8"/>
    <mergeCell ref="F8:G8"/>
    <mergeCell ref="H8:I8"/>
    <mergeCell ref="K8:L8"/>
    <mergeCell ref="M6:O6"/>
    <mergeCell ref="C7:E7"/>
    <mergeCell ref="F7:G7"/>
    <mergeCell ref="H7:I7"/>
    <mergeCell ref="K7:L7"/>
    <mergeCell ref="M7:O7"/>
    <mergeCell ref="C6:E6"/>
    <mergeCell ref="F6:G6"/>
    <mergeCell ref="H6:I6"/>
    <mergeCell ref="K6:L6"/>
    <mergeCell ref="M4:O4"/>
    <mergeCell ref="C5:E5"/>
    <mergeCell ref="F5:G5"/>
    <mergeCell ref="H5:I5"/>
    <mergeCell ref="K5:L5"/>
    <mergeCell ref="M5:O5"/>
    <mergeCell ref="C4:E4"/>
    <mergeCell ref="F4:G4"/>
    <mergeCell ref="H4:I4"/>
    <mergeCell ref="K4:L4"/>
    <mergeCell ref="M2:O2"/>
    <mergeCell ref="C3:E3"/>
    <mergeCell ref="F3:G3"/>
    <mergeCell ref="H3:I3"/>
    <mergeCell ref="K3:L3"/>
    <mergeCell ref="M3:O3"/>
    <mergeCell ref="C2:E2"/>
    <mergeCell ref="F2:G2"/>
    <mergeCell ref="H2:I2"/>
    <mergeCell ref="K2:L2"/>
  </mergeCells>
  <phoneticPr fontId="5" type="noConversion"/>
  <pageMargins left="0.75" right="0.75" top="1" bottom="1" header="0.5" footer="0.5"/>
  <pageSetup orientation="portrait" r:id="rId1"/>
  <headerFooter alignWithMargins="0">
    <oddHeader>&amp;L&amp;"Arial,Bold Italic"&amp;9UH Bauer School of Business
Bauer Business III Adjacency Matrix&amp;R&amp;"Arial,Regular"&amp;9Draft of &amp;D  &amp;T</oddHeader>
    <oddFooter>&amp;L&amp;"Arial,Bold"&amp;9WHR&amp;"Arial,Regular" Architects #G09301-00&amp;R&amp;"Arial,Regular"&amp;9&amp;P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O27"/>
  <sheetViews>
    <sheetView workbookViewId="0">
      <selection activeCell="F20" sqref="F20"/>
    </sheetView>
  </sheetViews>
  <sheetFormatPr defaultRowHeight="12"/>
  <cols>
    <col min="1" max="1" width="6" style="118" customWidth="1"/>
    <col min="2" max="2" width="23.42578125" style="118" customWidth="1"/>
    <col min="3" max="10" width="3.5703125" style="119" customWidth="1"/>
    <col min="11" max="15" width="3.5703125" style="118" customWidth="1"/>
    <col min="16" max="16384" width="9.140625" style="118"/>
  </cols>
  <sheetData>
    <row r="1" spans="1:15">
      <c r="A1" s="139" t="s">
        <v>150</v>
      </c>
      <c r="H1" s="120"/>
      <c r="I1" s="120"/>
      <c r="J1" s="120"/>
      <c r="K1" s="121"/>
    </row>
    <row r="2" spans="1:15">
      <c r="A2" s="122" t="s">
        <v>37</v>
      </c>
      <c r="B2" s="122"/>
      <c r="C2" s="278"/>
      <c r="D2" s="278"/>
      <c r="E2" s="278"/>
      <c r="F2" s="279" t="s">
        <v>84</v>
      </c>
      <c r="G2" s="280"/>
      <c r="H2" s="278"/>
      <c r="I2" s="278"/>
      <c r="J2" s="123"/>
      <c r="K2" s="278" t="s">
        <v>82</v>
      </c>
      <c r="L2" s="278"/>
      <c r="M2" s="278"/>
      <c r="N2" s="278"/>
      <c r="O2" s="278"/>
    </row>
    <row r="3" spans="1:15">
      <c r="A3" s="124" t="s">
        <v>38</v>
      </c>
      <c r="B3" s="124" t="s">
        <v>40</v>
      </c>
      <c r="C3" s="276" t="s">
        <v>141</v>
      </c>
      <c r="D3" s="276"/>
      <c r="E3" s="276"/>
      <c r="F3" s="276" t="s">
        <v>141</v>
      </c>
      <c r="G3" s="277"/>
      <c r="H3" s="276" t="s">
        <v>142</v>
      </c>
      <c r="I3" s="276"/>
      <c r="J3" s="125"/>
      <c r="K3" s="276" t="s">
        <v>143</v>
      </c>
      <c r="L3" s="276"/>
      <c r="M3" s="276" t="s">
        <v>42</v>
      </c>
      <c r="N3" s="276"/>
      <c r="O3" s="276"/>
    </row>
    <row r="4" spans="1:15">
      <c r="A4" s="118" t="str">
        <f>Program!A57</f>
        <v>W-01</v>
      </c>
      <c r="B4" s="118" t="str">
        <f>Program!C57</f>
        <v>Director Office</v>
      </c>
      <c r="C4" s="271">
        <f>Program!D57</f>
        <v>0</v>
      </c>
      <c r="D4" s="271"/>
      <c r="E4" s="271"/>
      <c r="F4" s="271">
        <f>Program!E57</f>
        <v>0</v>
      </c>
      <c r="G4" s="289"/>
      <c r="H4" s="271">
        <f>Program!F57</f>
        <v>0</v>
      </c>
      <c r="I4" s="271"/>
      <c r="J4" s="120" t="str">
        <f>Program!G57</f>
        <v>@</v>
      </c>
      <c r="K4" s="274">
        <f>Program!H57</f>
        <v>0</v>
      </c>
      <c r="L4" s="275"/>
      <c r="M4" s="286">
        <f>Program!I57</f>
        <v>0</v>
      </c>
      <c r="N4" s="287"/>
      <c r="O4" s="287"/>
    </row>
    <row r="5" spans="1:15">
      <c r="A5" s="118" t="str">
        <f>Program!A58</f>
        <v>W-02</v>
      </c>
      <c r="B5" s="118" t="str">
        <f>Program!C58</f>
        <v>Project Manager Office</v>
      </c>
      <c r="C5" s="271">
        <f>Program!D58</f>
        <v>0</v>
      </c>
      <c r="D5" s="271"/>
      <c r="E5" s="271"/>
      <c r="F5" s="271">
        <f>Program!E58</f>
        <v>0</v>
      </c>
      <c r="G5" s="289"/>
      <c r="H5" s="271">
        <f>Program!F58</f>
        <v>0</v>
      </c>
      <c r="I5" s="271"/>
      <c r="J5" s="120" t="str">
        <f>Program!G58</f>
        <v>@</v>
      </c>
      <c r="K5" s="274">
        <f>Program!H58</f>
        <v>0</v>
      </c>
      <c r="L5" s="275"/>
      <c r="M5" s="286">
        <f>Program!I58</f>
        <v>0</v>
      </c>
      <c r="N5" s="287"/>
      <c r="O5" s="287"/>
    </row>
    <row r="6" spans="1:15">
      <c r="A6" s="118" t="str">
        <f>Program!A59</f>
        <v>W-03</v>
      </c>
      <c r="B6" s="118" t="str">
        <f>Program!C59</f>
        <v>Staff Office</v>
      </c>
      <c r="C6" s="271">
        <f>Program!D59</f>
        <v>0</v>
      </c>
      <c r="D6" s="271"/>
      <c r="E6" s="271"/>
      <c r="F6" s="271">
        <f>Program!E59</f>
        <v>0</v>
      </c>
      <c r="G6" s="289"/>
      <c r="H6" s="271">
        <f>Program!F59</f>
        <v>0</v>
      </c>
      <c r="I6" s="271"/>
      <c r="J6" s="120" t="str">
        <f>Program!G59</f>
        <v>@</v>
      </c>
      <c r="K6" s="274">
        <f>Program!H59</f>
        <v>0</v>
      </c>
      <c r="L6" s="275"/>
      <c r="M6" s="286">
        <f>Program!I59</f>
        <v>0</v>
      </c>
      <c r="N6" s="287"/>
      <c r="O6" s="287"/>
    </row>
    <row r="7" spans="1:15">
      <c r="A7" s="118" t="str">
        <f>Program!A60</f>
        <v>W-04</v>
      </c>
      <c r="B7" s="118" t="str">
        <f>Program!C60</f>
        <v>Reception &amp; Waiting</v>
      </c>
      <c r="C7" s="271"/>
      <c r="D7" s="271"/>
      <c r="E7" s="271"/>
      <c r="F7" s="271"/>
      <c r="G7" s="289"/>
      <c r="H7" s="271">
        <f>Program!F60</f>
        <v>0</v>
      </c>
      <c r="I7" s="271"/>
      <c r="J7" s="120" t="str">
        <f>Program!G60</f>
        <v>@</v>
      </c>
      <c r="K7" s="274">
        <f>Program!H60</f>
        <v>0</v>
      </c>
      <c r="L7" s="275"/>
      <c r="M7" s="286">
        <f>Program!I60</f>
        <v>0</v>
      </c>
      <c r="N7" s="287"/>
      <c r="O7" s="287"/>
    </row>
    <row r="8" spans="1:15">
      <c r="A8" s="118" t="str">
        <f>Program!A61</f>
        <v>W-05</v>
      </c>
      <c r="B8" s="118" t="str">
        <f>Program!C61</f>
        <v>Conference - Extra Large</v>
      </c>
      <c r="C8" s="271">
        <f>Program!D61</f>
        <v>0</v>
      </c>
      <c r="D8" s="271"/>
      <c r="E8" s="271"/>
      <c r="F8" s="271">
        <f>Program!E61</f>
        <v>0</v>
      </c>
      <c r="G8" s="289"/>
      <c r="H8" s="271">
        <f>Program!F61</f>
        <v>0</v>
      </c>
      <c r="I8" s="271"/>
      <c r="J8" s="120" t="str">
        <f>Program!G61</f>
        <v>@</v>
      </c>
      <c r="K8" s="274">
        <f>Program!H61</f>
        <v>0</v>
      </c>
      <c r="L8" s="275"/>
      <c r="M8" s="286">
        <f>Program!I61</f>
        <v>0</v>
      </c>
      <c r="N8" s="287"/>
      <c r="O8" s="287"/>
    </row>
    <row r="9" spans="1:15">
      <c r="A9" s="118" t="str">
        <f>Program!A62</f>
        <v>W-06</v>
      </c>
      <c r="B9" s="118" t="str">
        <f>Program!C62</f>
        <v>Storage</v>
      </c>
      <c r="C9" s="271"/>
      <c r="D9" s="271"/>
      <c r="E9" s="271"/>
      <c r="F9" s="271"/>
      <c r="G9" s="289"/>
      <c r="H9" s="271">
        <f>Program!F62</f>
        <v>0</v>
      </c>
      <c r="I9" s="271"/>
      <c r="J9" s="120" t="str">
        <f>Program!G62</f>
        <v>@</v>
      </c>
      <c r="K9" s="274">
        <f>Program!H62</f>
        <v>0</v>
      </c>
      <c r="L9" s="275"/>
      <c r="M9" s="286">
        <f>Program!I62</f>
        <v>0</v>
      </c>
      <c r="N9" s="287"/>
      <c r="O9" s="287"/>
    </row>
    <row r="10" spans="1:15">
      <c r="A10" s="118" t="str">
        <f>Program!A63</f>
        <v>W-07</v>
      </c>
      <c r="B10" s="118" t="str">
        <f>Program!C63</f>
        <v>Copy</v>
      </c>
      <c r="C10" s="271"/>
      <c r="D10" s="271"/>
      <c r="E10" s="271"/>
      <c r="F10" s="271"/>
      <c r="G10" s="289"/>
      <c r="H10" s="271">
        <f>Program!F63</f>
        <v>0</v>
      </c>
      <c r="I10" s="271"/>
      <c r="J10" s="120" t="str">
        <f>Program!G63</f>
        <v>@</v>
      </c>
      <c r="K10" s="274">
        <f>Program!H63</f>
        <v>0</v>
      </c>
      <c r="L10" s="275"/>
      <c r="M10" s="286">
        <f>Program!I63</f>
        <v>0</v>
      </c>
      <c r="N10" s="287"/>
      <c r="O10" s="287"/>
    </row>
    <row r="11" spans="1:15">
      <c r="A11" s="118" t="str">
        <f>Program!A64</f>
        <v>W-08</v>
      </c>
      <c r="B11" s="118" t="str">
        <f>Program!C64</f>
        <v>Staff Break Room</v>
      </c>
      <c r="C11" s="271">
        <f>Program!D64</f>
        <v>0</v>
      </c>
      <c r="D11" s="271"/>
      <c r="E11" s="271"/>
      <c r="F11" s="271">
        <f>Program!E64</f>
        <v>0</v>
      </c>
      <c r="G11" s="289"/>
      <c r="H11" s="271">
        <f>Program!F64</f>
        <v>0</v>
      </c>
      <c r="I11" s="271"/>
      <c r="J11" s="120" t="str">
        <f>Program!G64</f>
        <v>@</v>
      </c>
      <c r="K11" s="274">
        <f>Program!H64</f>
        <v>0</v>
      </c>
      <c r="L11" s="275"/>
      <c r="M11" s="286">
        <f>Program!I64</f>
        <v>0</v>
      </c>
      <c r="N11" s="287"/>
      <c r="O11" s="287"/>
    </row>
    <row r="12" spans="1:15">
      <c r="A12" s="118" t="str">
        <f>Program!A65</f>
        <v>W-09</v>
      </c>
      <c r="B12" s="118" t="str">
        <f>Program!C65</f>
        <v>Student Space</v>
      </c>
      <c r="C12" s="271"/>
      <c r="D12" s="271"/>
      <c r="E12" s="271"/>
      <c r="F12" s="271"/>
      <c r="G12" s="289"/>
      <c r="H12" s="271">
        <f>Program!F65</f>
        <v>0</v>
      </c>
      <c r="I12" s="271"/>
      <c r="J12" s="120" t="str">
        <f>Program!G65</f>
        <v>@</v>
      </c>
      <c r="K12" s="274">
        <f>Program!H65</f>
        <v>0</v>
      </c>
      <c r="L12" s="275"/>
      <c r="M12" s="286">
        <f>Program!I65</f>
        <v>0</v>
      </c>
      <c r="N12" s="287"/>
      <c r="O12" s="287"/>
    </row>
    <row r="13" spans="1:15">
      <c r="A13" s="118" t="str">
        <f>Program!A66</f>
        <v>W-10</v>
      </c>
      <c r="B13" s="118" t="str">
        <f>Program!C66</f>
        <v>Breakout Room</v>
      </c>
      <c r="C13" s="271">
        <f>Program!D66</f>
        <v>0</v>
      </c>
      <c r="D13" s="271"/>
      <c r="E13" s="271"/>
      <c r="F13" s="271">
        <f>Program!E66</f>
        <v>0</v>
      </c>
      <c r="G13" s="289"/>
      <c r="H13" s="271">
        <f>Program!F66</f>
        <v>0</v>
      </c>
      <c r="I13" s="271"/>
      <c r="J13" s="120" t="str">
        <f>Program!G66</f>
        <v>@</v>
      </c>
      <c r="K13" s="274">
        <f>Program!H66</f>
        <v>0</v>
      </c>
      <c r="L13" s="275"/>
      <c r="M13" s="288">
        <f>Program!I66</f>
        <v>0</v>
      </c>
      <c r="N13" s="290"/>
      <c r="O13" s="290"/>
    </row>
    <row r="14" spans="1:15">
      <c r="C14" s="285" t="s">
        <v>145</v>
      </c>
      <c r="D14" s="282"/>
      <c r="E14" s="282"/>
      <c r="F14" s="282"/>
      <c r="G14" s="282"/>
      <c r="H14" s="282"/>
      <c r="I14" s="282"/>
      <c r="J14" s="282"/>
      <c r="K14" s="282"/>
      <c r="L14" s="282"/>
      <c r="M14" s="286">
        <f>SUM(M4:O13)</f>
        <v>0</v>
      </c>
      <c r="N14" s="287"/>
      <c r="O14" s="287"/>
    </row>
    <row r="15" spans="1:15">
      <c r="C15" s="281" t="s">
        <v>146</v>
      </c>
      <c r="D15" s="282"/>
      <c r="E15" s="282"/>
      <c r="F15" s="282"/>
      <c r="G15" s="282"/>
      <c r="H15" s="282"/>
      <c r="I15" s="282"/>
      <c r="J15" s="282"/>
      <c r="K15" s="282"/>
      <c r="L15" s="282"/>
      <c r="M15" s="288">
        <f>M14*0.15</f>
        <v>0</v>
      </c>
      <c r="N15" s="288"/>
      <c r="O15" s="288"/>
    </row>
    <row r="16" spans="1:15">
      <c r="C16" s="281" t="s">
        <v>147</v>
      </c>
      <c r="D16" s="282"/>
      <c r="E16" s="282"/>
      <c r="F16" s="282"/>
      <c r="G16" s="282"/>
      <c r="H16" s="282"/>
      <c r="I16" s="282"/>
      <c r="J16" s="282"/>
      <c r="K16" s="282"/>
      <c r="L16" s="282"/>
      <c r="M16" s="283">
        <f>SUM(M14:O15)</f>
        <v>0</v>
      </c>
      <c r="N16" s="284"/>
      <c r="O16" s="284"/>
    </row>
    <row r="17" spans="1:15" ht="130.5" customHeight="1">
      <c r="A17" s="118" t="s">
        <v>152</v>
      </c>
      <c r="C17" s="126" t="str">
        <f>B13</f>
        <v>Breakout Room</v>
      </c>
      <c r="D17" s="126" t="str">
        <f>B12</f>
        <v>Student Space</v>
      </c>
      <c r="E17" s="126" t="str">
        <f>B11</f>
        <v>Staff Break Room</v>
      </c>
      <c r="F17" s="126" t="str">
        <f>B10</f>
        <v>Copy</v>
      </c>
      <c r="G17" s="127" t="str">
        <f>B9</f>
        <v>Storage</v>
      </c>
      <c r="H17" s="127" t="str">
        <f>B8</f>
        <v>Conference - Extra Large</v>
      </c>
      <c r="I17" s="127" t="str">
        <f>B7</f>
        <v>Reception &amp; Waiting</v>
      </c>
      <c r="J17" s="127" t="str">
        <f>B6</f>
        <v>Staff Office</v>
      </c>
      <c r="K17" s="127" t="str">
        <f>B5</f>
        <v>Project Manager Office</v>
      </c>
      <c r="L17" s="127"/>
    </row>
    <row r="18" spans="1:15" ht="27" customHeight="1" thickBot="1">
      <c r="A18" s="128"/>
      <c r="B18" s="128"/>
      <c r="C18" s="144" t="str">
        <f>A13</f>
        <v>W-10</v>
      </c>
      <c r="D18" s="144" t="str">
        <f>A12</f>
        <v>W-09</v>
      </c>
      <c r="E18" s="144" t="str">
        <f>A11</f>
        <v>W-08</v>
      </c>
      <c r="F18" s="144" t="str">
        <f>A10</f>
        <v>W-07</v>
      </c>
      <c r="G18" s="144" t="str">
        <f>A9</f>
        <v>W-06</v>
      </c>
      <c r="H18" s="144" t="str">
        <f>A8</f>
        <v>W-05</v>
      </c>
      <c r="I18" s="144" t="str">
        <f>A7</f>
        <v>W-04</v>
      </c>
      <c r="J18" s="144" t="str">
        <f>A6</f>
        <v>W-03</v>
      </c>
      <c r="K18" s="144" t="str">
        <f>A5</f>
        <v>W-02</v>
      </c>
      <c r="L18" s="145"/>
      <c r="M18" s="128"/>
      <c r="N18" s="128"/>
      <c r="O18" s="128"/>
    </row>
    <row r="19" spans="1:15" ht="12.75" thickBot="1">
      <c r="A19" s="118" t="str">
        <f>A4</f>
        <v>W-01</v>
      </c>
      <c r="B19" s="118" t="str">
        <f>B4</f>
        <v>Director Office</v>
      </c>
      <c r="C19" s="146">
        <v>3</v>
      </c>
      <c r="D19" s="147">
        <v>3</v>
      </c>
      <c r="E19" s="147">
        <v>3</v>
      </c>
      <c r="F19" s="147">
        <v>3</v>
      </c>
      <c r="G19" s="147">
        <v>3</v>
      </c>
      <c r="H19" s="148">
        <v>3</v>
      </c>
      <c r="I19" s="146">
        <v>2</v>
      </c>
      <c r="J19" s="146">
        <v>3</v>
      </c>
      <c r="K19" s="132">
        <v>2</v>
      </c>
      <c r="L19" s="134"/>
    </row>
    <row r="20" spans="1:15" ht="12.75" thickBot="1">
      <c r="A20" s="118" t="str">
        <f t="shared" ref="A20:B27" si="0">A5</f>
        <v>W-02</v>
      </c>
      <c r="B20" s="118" t="str">
        <f t="shared" si="0"/>
        <v>Project Manager Office</v>
      </c>
      <c r="C20" s="132">
        <v>3</v>
      </c>
      <c r="D20" s="136">
        <v>3</v>
      </c>
      <c r="E20" s="136">
        <v>3</v>
      </c>
      <c r="F20" s="136">
        <v>3</v>
      </c>
      <c r="G20" s="136">
        <v>3</v>
      </c>
      <c r="H20" s="133">
        <v>3</v>
      </c>
      <c r="I20" s="133">
        <v>3</v>
      </c>
      <c r="J20" s="132">
        <v>3</v>
      </c>
      <c r="K20" s="134"/>
      <c r="L20" s="134"/>
    </row>
    <row r="21" spans="1:15" ht="12.75" thickBot="1">
      <c r="A21" s="118" t="str">
        <f t="shared" si="0"/>
        <v>W-03</v>
      </c>
      <c r="B21" s="118" t="str">
        <f t="shared" si="0"/>
        <v>Staff Office</v>
      </c>
      <c r="C21" s="149">
        <v>3</v>
      </c>
      <c r="D21" s="150">
        <v>3</v>
      </c>
      <c r="E21" s="150">
        <v>2</v>
      </c>
      <c r="F21" s="150">
        <v>2</v>
      </c>
      <c r="G21" s="150">
        <v>3</v>
      </c>
      <c r="H21" s="134">
        <v>3</v>
      </c>
      <c r="I21" s="135">
        <v>3</v>
      </c>
      <c r="J21" s="134"/>
      <c r="K21" s="134"/>
      <c r="L21" s="134"/>
    </row>
    <row r="22" spans="1:15" ht="12.75" thickBot="1">
      <c r="A22" s="118" t="str">
        <f t="shared" si="0"/>
        <v>W-04</v>
      </c>
      <c r="B22" s="118" t="str">
        <f t="shared" si="0"/>
        <v>Reception &amp; Waiting</v>
      </c>
      <c r="C22" s="132">
        <v>3</v>
      </c>
      <c r="D22" s="136">
        <v>3</v>
      </c>
      <c r="E22" s="136">
        <v>3</v>
      </c>
      <c r="F22" s="136">
        <v>3</v>
      </c>
      <c r="G22" s="136">
        <v>3</v>
      </c>
      <c r="H22" s="133">
        <v>1</v>
      </c>
      <c r="I22" s="134"/>
      <c r="J22" s="134"/>
      <c r="K22" s="134"/>
      <c r="L22" s="134"/>
    </row>
    <row r="23" spans="1:15" ht="12.75" thickBot="1">
      <c r="A23" s="118" t="str">
        <f t="shared" si="0"/>
        <v>W-05</v>
      </c>
      <c r="B23" s="118" t="str">
        <f t="shared" si="0"/>
        <v>Conference - Extra Large</v>
      </c>
      <c r="C23" s="149">
        <v>3</v>
      </c>
      <c r="D23" s="150">
        <v>3</v>
      </c>
      <c r="E23" s="150">
        <v>3</v>
      </c>
      <c r="F23" s="150">
        <v>3</v>
      </c>
      <c r="G23" s="138">
        <v>3</v>
      </c>
      <c r="H23" s="134"/>
      <c r="I23" s="134"/>
      <c r="J23" s="134"/>
      <c r="K23" s="134"/>
      <c r="L23" s="134"/>
    </row>
    <row r="24" spans="1:15" ht="12.75" thickBot="1">
      <c r="A24" s="118" t="str">
        <f t="shared" si="0"/>
        <v>W-06</v>
      </c>
      <c r="B24" s="118" t="str">
        <f t="shared" si="0"/>
        <v>Storage</v>
      </c>
      <c r="C24" s="132">
        <v>3</v>
      </c>
      <c r="D24" s="136">
        <v>3</v>
      </c>
      <c r="E24" s="136">
        <v>3</v>
      </c>
      <c r="F24" s="136">
        <v>1</v>
      </c>
      <c r="H24" s="134"/>
      <c r="I24" s="134"/>
      <c r="J24" s="134"/>
      <c r="K24" s="134"/>
      <c r="L24" s="134"/>
    </row>
    <row r="25" spans="1:15" ht="12.75" thickBot="1">
      <c r="A25" s="118" t="str">
        <f t="shared" si="0"/>
        <v>W-07</v>
      </c>
      <c r="B25" s="118" t="str">
        <f t="shared" si="0"/>
        <v>Copy</v>
      </c>
      <c r="C25" s="135">
        <v>3</v>
      </c>
      <c r="D25" s="150">
        <v>3</v>
      </c>
      <c r="E25" s="138">
        <v>3</v>
      </c>
      <c r="H25" s="140">
        <v>1</v>
      </c>
      <c r="I25" s="137" t="s">
        <v>16</v>
      </c>
      <c r="J25" s="134"/>
      <c r="K25" s="134"/>
    </row>
    <row r="26" spans="1:15" ht="12.75" thickBot="1">
      <c r="A26" s="118" t="str">
        <f t="shared" si="0"/>
        <v>W-08</v>
      </c>
      <c r="B26" s="118" t="str">
        <f t="shared" si="0"/>
        <v>Staff Break Room</v>
      </c>
      <c r="C26" s="132">
        <v>3</v>
      </c>
      <c r="D26" s="136">
        <v>3</v>
      </c>
      <c r="H26" s="141">
        <v>2</v>
      </c>
      <c r="I26" s="137" t="s">
        <v>17</v>
      </c>
      <c r="J26" s="134"/>
      <c r="K26" s="134"/>
    </row>
    <row r="27" spans="1:15" ht="12.75" thickBot="1">
      <c r="A27" s="118" t="str">
        <f t="shared" si="0"/>
        <v>W-09</v>
      </c>
      <c r="B27" s="118" t="str">
        <f t="shared" si="0"/>
        <v>Student Space</v>
      </c>
      <c r="C27" s="132">
        <v>1</v>
      </c>
      <c r="H27" s="138">
        <v>3</v>
      </c>
      <c r="I27" s="137" t="s">
        <v>18</v>
      </c>
      <c r="J27" s="134"/>
      <c r="K27" s="134"/>
    </row>
  </sheetData>
  <mergeCells count="66">
    <mergeCell ref="C13:E13"/>
    <mergeCell ref="C10:E10"/>
    <mergeCell ref="M16:O16"/>
    <mergeCell ref="C14:L14"/>
    <mergeCell ref="M14:O14"/>
    <mergeCell ref="C15:L15"/>
    <mergeCell ref="M15:O15"/>
    <mergeCell ref="C16:L16"/>
    <mergeCell ref="C12:E12"/>
    <mergeCell ref="F12:G12"/>
    <mergeCell ref="H12:I12"/>
    <mergeCell ref="C11:E11"/>
    <mergeCell ref="F13:G13"/>
    <mergeCell ref="H13:I13"/>
    <mergeCell ref="K13:L13"/>
    <mergeCell ref="M13:O13"/>
    <mergeCell ref="F10:G10"/>
    <mergeCell ref="H10:I10"/>
    <mergeCell ref="K10:L10"/>
    <mergeCell ref="M12:O12"/>
    <mergeCell ref="F11:G11"/>
    <mergeCell ref="M11:O11"/>
    <mergeCell ref="H11:I11"/>
    <mergeCell ref="K11:L11"/>
    <mergeCell ref="M10:O10"/>
    <mergeCell ref="K12:L12"/>
    <mergeCell ref="M6:O6"/>
    <mergeCell ref="M7:O7"/>
    <mergeCell ref="C7:E7"/>
    <mergeCell ref="M5:O5"/>
    <mergeCell ref="F9:G9"/>
    <mergeCell ref="H9:I9"/>
    <mergeCell ref="K9:L9"/>
    <mergeCell ref="H7:I7"/>
    <mergeCell ref="C8:E8"/>
    <mergeCell ref="F8:G8"/>
    <mergeCell ref="M8:O8"/>
    <mergeCell ref="C5:E5"/>
    <mergeCell ref="F5:G5"/>
    <mergeCell ref="H8:I8"/>
    <mergeCell ref="K8:L8"/>
    <mergeCell ref="M9:O9"/>
    <mergeCell ref="C2:E2"/>
    <mergeCell ref="F2:G2"/>
    <mergeCell ref="H2:I2"/>
    <mergeCell ref="K2:L2"/>
    <mergeCell ref="C3:E3"/>
    <mergeCell ref="F3:G3"/>
    <mergeCell ref="H3:I3"/>
    <mergeCell ref="K3:L3"/>
    <mergeCell ref="M2:O2"/>
    <mergeCell ref="M3:O3"/>
    <mergeCell ref="M4:O4"/>
    <mergeCell ref="C9:E9"/>
    <mergeCell ref="H5:I5"/>
    <mergeCell ref="K5:L5"/>
    <mergeCell ref="K7:L7"/>
    <mergeCell ref="K6:L6"/>
    <mergeCell ref="F7:G7"/>
    <mergeCell ref="C4:E4"/>
    <mergeCell ref="F4:G4"/>
    <mergeCell ref="H4:I4"/>
    <mergeCell ref="K4:L4"/>
    <mergeCell ref="C6:E6"/>
    <mergeCell ref="F6:G6"/>
    <mergeCell ref="H6:I6"/>
  </mergeCells>
  <phoneticPr fontId="5" type="noConversion"/>
  <pageMargins left="0.75" right="0.75" top="1" bottom="1" header="0.5" footer="0.5"/>
  <pageSetup orientation="portrait" r:id="rId1"/>
  <headerFooter alignWithMargins="0">
    <oddHeader>&amp;L&amp;"Arial,Bold Italic"&amp;9Bauer School of Business
Bauer Business III Adjacency Matrix&amp;R&amp;"Arial,Regular"&amp;9Draft of &amp;D  &amp;T</oddHeader>
    <oddFooter>&amp;L&amp;"Arial,Bold"&amp;9WHR&amp;"Arial,Regular" Architects #G09301-00&amp;R&amp;"Arial,Regular"&amp;9&amp;P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O52"/>
  <sheetViews>
    <sheetView workbookViewId="0">
      <selection activeCell="M12" sqref="M12"/>
    </sheetView>
  </sheetViews>
  <sheetFormatPr defaultRowHeight="12"/>
  <cols>
    <col min="1" max="1" width="6" style="118" customWidth="1"/>
    <col min="2" max="2" width="28" style="118" customWidth="1"/>
    <col min="3" max="7" width="3.5703125" style="119" customWidth="1"/>
    <col min="8" max="10" width="3.5703125" style="120" customWidth="1"/>
    <col min="11" max="11" width="3.5703125" style="121" customWidth="1"/>
    <col min="12" max="15" width="3.5703125" style="118" customWidth="1"/>
    <col min="16" max="16384" width="9.140625" style="118"/>
  </cols>
  <sheetData>
    <row r="1" spans="1:15">
      <c r="A1" s="139" t="s">
        <v>153</v>
      </c>
    </row>
    <row r="2" spans="1:15">
      <c r="A2" s="122" t="s">
        <v>37</v>
      </c>
      <c r="B2" s="122"/>
      <c r="C2" s="278"/>
      <c r="D2" s="278"/>
      <c r="E2" s="278"/>
      <c r="F2" s="279" t="s">
        <v>84</v>
      </c>
      <c r="G2" s="280"/>
      <c r="H2" s="278"/>
      <c r="I2" s="278"/>
      <c r="J2" s="123"/>
      <c r="K2" s="278" t="s">
        <v>82</v>
      </c>
      <c r="L2" s="278"/>
      <c r="M2" s="278"/>
      <c r="N2" s="278"/>
      <c r="O2" s="278"/>
    </row>
    <row r="3" spans="1:15">
      <c r="A3" s="124" t="s">
        <v>38</v>
      </c>
      <c r="B3" s="124" t="s">
        <v>40</v>
      </c>
      <c r="C3" s="276" t="s">
        <v>141</v>
      </c>
      <c r="D3" s="276"/>
      <c r="E3" s="276"/>
      <c r="F3" s="276" t="s">
        <v>141</v>
      </c>
      <c r="G3" s="277"/>
      <c r="H3" s="276" t="s">
        <v>142</v>
      </c>
      <c r="I3" s="276"/>
      <c r="J3" s="125"/>
      <c r="K3" s="276" t="s">
        <v>143</v>
      </c>
      <c r="L3" s="276"/>
      <c r="M3" s="276" t="s">
        <v>42</v>
      </c>
      <c r="N3" s="276"/>
      <c r="O3" s="276"/>
    </row>
    <row r="4" spans="1:15">
      <c r="A4" s="118" t="str">
        <f>Program!A70</f>
        <v>A-1</v>
      </c>
      <c r="B4" s="118" t="str">
        <f>Program!C70</f>
        <v>Student Organizations Office</v>
      </c>
      <c r="C4" s="271">
        <f>Program!D70</f>
        <v>0</v>
      </c>
      <c r="D4" s="271"/>
      <c r="E4" s="271"/>
      <c r="F4" s="271">
        <f>Program!E70</f>
        <v>0</v>
      </c>
      <c r="G4" s="289"/>
      <c r="H4" s="271">
        <f>Program!F70</f>
        <v>0</v>
      </c>
      <c r="I4" s="271"/>
      <c r="J4" s="120" t="str">
        <f>Program!G70</f>
        <v>@</v>
      </c>
      <c r="K4" s="274">
        <f>Program!H70</f>
        <v>0</v>
      </c>
      <c r="L4" s="275"/>
      <c r="M4" s="286">
        <f>Program!I70</f>
        <v>0</v>
      </c>
      <c r="N4" s="287"/>
      <c r="O4" s="287"/>
    </row>
    <row r="5" spans="1:15">
      <c r="A5" s="118" t="str">
        <f>Program!A71</f>
        <v>A-2</v>
      </c>
      <c r="B5" s="118" t="str">
        <f>Program!C71</f>
        <v>Student Org. Mtg Rm</v>
      </c>
      <c r="C5" s="271">
        <f>Program!D71</f>
        <v>0</v>
      </c>
      <c r="D5" s="271"/>
      <c r="E5" s="271"/>
      <c r="F5" s="271">
        <f>Program!E71</f>
        <v>0</v>
      </c>
      <c r="G5" s="289"/>
      <c r="H5" s="271">
        <f>Program!F71</f>
        <v>0</v>
      </c>
      <c r="I5" s="271"/>
      <c r="J5" s="120" t="str">
        <f>Program!G71</f>
        <v>@</v>
      </c>
      <c r="K5" s="274">
        <f>Program!H71</f>
        <v>0</v>
      </c>
      <c r="L5" s="275"/>
      <c r="M5" s="286">
        <f>Program!I71</f>
        <v>0</v>
      </c>
      <c r="N5" s="287"/>
      <c r="O5" s="287"/>
    </row>
    <row r="6" spans="1:15">
      <c r="A6" s="118" t="str">
        <f>Program!A72</f>
        <v>A-3</v>
      </c>
      <c r="B6" s="118" t="str">
        <f>Program!C72</f>
        <v>Clinical Office</v>
      </c>
      <c r="C6" s="271">
        <f>Program!D72</f>
        <v>0</v>
      </c>
      <c r="D6" s="271"/>
      <c r="E6" s="271"/>
      <c r="F6" s="271">
        <f>Program!E72</f>
        <v>0</v>
      </c>
      <c r="G6" s="289"/>
      <c r="H6" s="271">
        <f>Program!F72</f>
        <v>0</v>
      </c>
      <c r="I6" s="271"/>
      <c r="J6" s="120" t="str">
        <f>Program!G72</f>
        <v>@</v>
      </c>
      <c r="K6" s="274">
        <f>Program!H72</f>
        <v>0</v>
      </c>
      <c r="L6" s="275"/>
      <c r="M6" s="286">
        <f>Program!I72</f>
        <v>0</v>
      </c>
      <c r="N6" s="287"/>
      <c r="O6" s="287"/>
    </row>
    <row r="7" spans="1:15">
      <c r="A7" s="118" t="str">
        <f>Program!A73</f>
        <v>A-4</v>
      </c>
      <c r="B7" s="118" t="str">
        <f>Program!C73</f>
        <v>Storage</v>
      </c>
      <c r="C7" s="271">
        <f>Program!D73</f>
        <v>0</v>
      </c>
      <c r="D7" s="271"/>
      <c r="E7" s="271"/>
      <c r="F7" s="271">
        <f>Program!E73</f>
        <v>0</v>
      </c>
      <c r="G7" s="289"/>
      <c r="H7" s="271">
        <f>Program!F73</f>
        <v>0</v>
      </c>
      <c r="I7" s="271"/>
      <c r="J7" s="120" t="str">
        <f>Program!G73</f>
        <v>@</v>
      </c>
      <c r="K7" s="274">
        <f>Program!H73</f>
        <v>0</v>
      </c>
      <c r="L7" s="275"/>
      <c r="M7" s="286">
        <f>Program!I73</f>
        <v>0</v>
      </c>
      <c r="N7" s="287"/>
      <c r="O7" s="287"/>
    </row>
    <row r="8" spans="1:15">
      <c r="A8" s="118" t="str">
        <f>Program!A74</f>
        <v>A-5</v>
      </c>
      <c r="B8" s="118" t="str">
        <f>Program!C74</f>
        <v>Student Svcs Copier, Printer, Area</v>
      </c>
      <c r="C8" s="271">
        <f>Program!D74</f>
        <v>0</v>
      </c>
      <c r="D8" s="271"/>
      <c r="E8" s="271"/>
      <c r="F8" s="271">
        <f>Program!E74</f>
        <v>0</v>
      </c>
      <c r="G8" s="289"/>
      <c r="H8" s="271">
        <f>Program!F74</f>
        <v>0</v>
      </c>
      <c r="I8" s="271"/>
      <c r="J8" s="120" t="str">
        <f>Program!G74</f>
        <v>@</v>
      </c>
      <c r="K8" s="274">
        <f>Program!H74</f>
        <v>0</v>
      </c>
      <c r="L8" s="275"/>
      <c r="M8" s="288">
        <f>Program!I74</f>
        <v>0</v>
      </c>
      <c r="N8" s="290"/>
      <c r="O8" s="290"/>
    </row>
    <row r="9" spans="1:15">
      <c r="C9" s="285" t="s">
        <v>145</v>
      </c>
      <c r="D9" s="285"/>
      <c r="E9" s="285"/>
      <c r="F9" s="285"/>
      <c r="G9" s="285"/>
      <c r="H9" s="285"/>
      <c r="I9" s="285"/>
      <c r="J9" s="285"/>
      <c r="K9" s="285"/>
      <c r="L9" s="285"/>
      <c r="M9" s="286">
        <f>SUM(M4:O8)</f>
        <v>0</v>
      </c>
      <c r="N9" s="286"/>
      <c r="O9" s="286"/>
    </row>
    <row r="10" spans="1:15">
      <c r="C10" s="281" t="s">
        <v>146</v>
      </c>
      <c r="D10" s="282"/>
      <c r="E10" s="282"/>
      <c r="F10" s="282"/>
      <c r="G10" s="282"/>
      <c r="H10" s="282"/>
      <c r="I10" s="282"/>
      <c r="J10" s="282"/>
      <c r="K10" s="282"/>
      <c r="L10" s="282"/>
      <c r="M10" s="288">
        <f>M9*0.15</f>
        <v>0</v>
      </c>
      <c r="N10" s="288"/>
      <c r="O10" s="288"/>
    </row>
    <row r="11" spans="1:15">
      <c r="C11" s="281" t="s">
        <v>147</v>
      </c>
      <c r="D11" s="282"/>
      <c r="E11" s="282"/>
      <c r="F11" s="282"/>
      <c r="G11" s="282"/>
      <c r="H11" s="282"/>
      <c r="I11" s="282"/>
      <c r="J11" s="282"/>
      <c r="K11" s="282"/>
      <c r="L11" s="282"/>
      <c r="M11" s="283">
        <f>SUM(M9:O10)</f>
        <v>0</v>
      </c>
      <c r="N11" s="284"/>
      <c r="O11" s="284"/>
    </row>
    <row r="12" spans="1:15" ht="146.25">
      <c r="A12" s="118" t="s">
        <v>152</v>
      </c>
      <c r="C12" s="126" t="str">
        <f>B8</f>
        <v>Student Svcs Copier, Printer, Area</v>
      </c>
      <c r="D12" s="126" t="str">
        <f>B7</f>
        <v>Storage</v>
      </c>
      <c r="E12" s="126" t="str">
        <f>B6</f>
        <v>Clinical Office</v>
      </c>
      <c r="F12" s="127" t="str">
        <f>B5</f>
        <v>Student Org. Mtg Rm</v>
      </c>
      <c r="H12" s="127"/>
      <c r="I12" s="127"/>
      <c r="J12" s="121"/>
      <c r="K12" s="118"/>
    </row>
    <row r="13" spans="1:15" ht="19.5" thickBot="1">
      <c r="A13" s="128"/>
      <c r="B13" s="128"/>
      <c r="C13" s="144" t="str">
        <f>A8</f>
        <v>A-5</v>
      </c>
      <c r="D13" s="144" t="str">
        <f>A7</f>
        <v>A-4</v>
      </c>
      <c r="E13" s="144" t="str">
        <f>A6</f>
        <v>A-3</v>
      </c>
      <c r="F13" s="144" t="str">
        <f>A5</f>
        <v>A-2</v>
      </c>
      <c r="H13" s="145"/>
      <c r="I13" s="145"/>
      <c r="J13" s="131"/>
      <c r="K13" s="128"/>
      <c r="L13" s="128"/>
      <c r="M13" s="128"/>
      <c r="N13" s="128"/>
      <c r="O13" s="128"/>
    </row>
    <row r="14" spans="1:15" ht="12.75" thickBot="1">
      <c r="A14" s="118" t="str">
        <f t="shared" ref="A14:B17" si="0">A4</f>
        <v>A-1</v>
      </c>
      <c r="B14" s="118" t="str">
        <f t="shared" si="0"/>
        <v>Student Organizations Office</v>
      </c>
      <c r="C14" s="132">
        <v>3</v>
      </c>
      <c r="D14" s="132">
        <v>3</v>
      </c>
      <c r="E14" s="132">
        <v>3</v>
      </c>
      <c r="F14" s="151">
        <v>1</v>
      </c>
      <c r="G14" s="134"/>
      <c r="H14" s="134"/>
      <c r="I14" s="134"/>
      <c r="J14" s="121"/>
      <c r="K14" s="118"/>
    </row>
    <row r="15" spans="1:15" ht="12.75" thickBot="1">
      <c r="A15" s="118" t="str">
        <f t="shared" si="0"/>
        <v>A-2</v>
      </c>
      <c r="B15" s="118" t="str">
        <f t="shared" si="0"/>
        <v>Student Org. Mtg Rm</v>
      </c>
      <c r="C15" s="132">
        <v>3</v>
      </c>
      <c r="D15" s="132">
        <v>3</v>
      </c>
      <c r="E15" s="132">
        <v>3</v>
      </c>
      <c r="F15" s="134"/>
      <c r="G15" s="134"/>
      <c r="H15" s="140">
        <v>1</v>
      </c>
      <c r="I15" s="137" t="s">
        <v>16</v>
      </c>
      <c r="J15" s="121"/>
      <c r="K15" s="118"/>
    </row>
    <row r="16" spans="1:15" ht="12.75" thickBot="1">
      <c r="A16" s="118" t="str">
        <f t="shared" si="0"/>
        <v>A-3</v>
      </c>
      <c r="B16" s="118" t="str">
        <f t="shared" si="0"/>
        <v>Clinical Office</v>
      </c>
      <c r="C16" s="149">
        <v>3</v>
      </c>
      <c r="D16" s="135">
        <v>3</v>
      </c>
      <c r="E16" s="134"/>
      <c r="F16" s="134"/>
      <c r="G16" s="134"/>
      <c r="H16" s="141">
        <v>2</v>
      </c>
      <c r="I16" s="137" t="s">
        <v>17</v>
      </c>
      <c r="J16" s="121"/>
      <c r="K16" s="118"/>
    </row>
    <row r="17" spans="1:11" ht="12.75" thickBot="1">
      <c r="A17" s="118" t="str">
        <f t="shared" si="0"/>
        <v>A-4</v>
      </c>
      <c r="B17" s="118" t="str">
        <f t="shared" si="0"/>
        <v>Storage</v>
      </c>
      <c r="C17" s="132">
        <v>3</v>
      </c>
      <c r="D17" s="134"/>
      <c r="E17" s="134"/>
      <c r="F17" s="134"/>
      <c r="G17" s="134"/>
      <c r="H17" s="136">
        <v>3</v>
      </c>
      <c r="I17" s="137" t="s">
        <v>18</v>
      </c>
      <c r="J17" s="121"/>
      <c r="K17" s="118"/>
    </row>
    <row r="18" spans="1:11" s="154" customFormat="1">
      <c r="A18" s="64"/>
      <c r="C18" s="134"/>
      <c r="D18" s="134"/>
      <c r="E18" s="134"/>
      <c r="F18" s="134"/>
      <c r="G18" s="134"/>
      <c r="H18" s="134"/>
      <c r="I18" s="134"/>
      <c r="J18" s="134"/>
    </row>
    <row r="19" spans="1:11" s="154" customFormat="1" ht="159" customHeight="1">
      <c r="C19" s="155"/>
      <c r="D19" s="155"/>
      <c r="E19" s="155"/>
      <c r="F19" s="155"/>
      <c r="G19" s="134"/>
      <c r="H19" s="155"/>
      <c r="I19" s="155"/>
      <c r="J19" s="155"/>
    </row>
    <row r="20" spans="1:11" s="157" customFormat="1" ht="27" customHeight="1">
      <c r="C20" s="156"/>
      <c r="D20" s="156"/>
      <c r="E20" s="156"/>
      <c r="F20" s="156"/>
      <c r="G20" s="158"/>
      <c r="H20" s="156"/>
      <c r="I20" s="156"/>
      <c r="J20" s="156"/>
    </row>
    <row r="21" spans="1:11" s="154" customFormat="1">
      <c r="C21" s="134"/>
      <c r="D21" s="134"/>
      <c r="E21" s="134"/>
      <c r="F21" s="134"/>
      <c r="G21" s="134"/>
      <c r="H21" s="134"/>
      <c r="I21" s="134"/>
      <c r="J21" s="134"/>
    </row>
    <row r="22" spans="1:11" s="154" customFormat="1">
      <c r="C22" s="159"/>
      <c r="D22" s="134"/>
      <c r="E22" s="134"/>
      <c r="F22" s="134"/>
      <c r="G22" s="134"/>
      <c r="H22" s="134"/>
      <c r="I22" s="134"/>
      <c r="J22" s="134"/>
    </row>
    <row r="23" spans="1:11" s="154" customFormat="1">
      <c r="C23" s="134"/>
      <c r="D23" s="134"/>
      <c r="E23" s="134"/>
      <c r="F23" s="134"/>
      <c r="G23" s="134"/>
      <c r="H23" s="134"/>
      <c r="I23" s="134"/>
      <c r="J23" s="134"/>
    </row>
    <row r="24" spans="1:11" s="154" customFormat="1">
      <c r="C24" s="134"/>
      <c r="D24" s="134"/>
      <c r="E24" s="134"/>
      <c r="F24" s="134"/>
      <c r="G24" s="134"/>
      <c r="H24" s="134"/>
      <c r="I24" s="134"/>
      <c r="J24" s="134"/>
    </row>
    <row r="25" spans="1:11" s="154" customFormat="1">
      <c r="C25" s="134"/>
      <c r="D25" s="134"/>
      <c r="E25" s="134"/>
      <c r="F25" s="134"/>
      <c r="G25" s="134"/>
      <c r="H25" s="134"/>
      <c r="I25" s="134"/>
      <c r="J25" s="134"/>
    </row>
    <row r="26" spans="1:11" s="154" customFormat="1">
      <c r="C26" s="134"/>
      <c r="D26" s="160"/>
      <c r="E26" s="134"/>
      <c r="F26" s="134"/>
      <c r="G26" s="134"/>
      <c r="H26" s="134"/>
      <c r="I26" s="134"/>
      <c r="J26" s="134"/>
    </row>
    <row r="27" spans="1:11" s="154" customFormat="1">
      <c r="C27" s="134"/>
      <c r="D27" s="160"/>
      <c r="E27" s="134"/>
      <c r="F27" s="134"/>
      <c r="G27" s="134"/>
      <c r="H27" s="134"/>
      <c r="I27" s="134"/>
      <c r="J27" s="134"/>
    </row>
    <row r="28" spans="1:11" s="154" customFormat="1">
      <c r="C28" s="134"/>
      <c r="D28" s="160"/>
      <c r="E28" s="134"/>
      <c r="F28" s="134"/>
      <c r="G28" s="134"/>
      <c r="H28" s="134"/>
      <c r="I28" s="134"/>
      <c r="J28" s="134"/>
    </row>
    <row r="29" spans="1:11" s="154" customFormat="1">
      <c r="C29" s="134"/>
      <c r="D29" s="134"/>
      <c r="E29" s="134"/>
      <c r="F29" s="134"/>
      <c r="G29" s="134"/>
      <c r="H29" s="134"/>
      <c r="I29" s="134"/>
      <c r="J29" s="134"/>
    </row>
    <row r="30" spans="1:11" s="154" customFormat="1">
      <c r="C30" s="134"/>
      <c r="D30" s="134"/>
      <c r="E30" s="134"/>
      <c r="F30" s="134"/>
      <c r="G30" s="134"/>
      <c r="H30" s="134"/>
      <c r="I30" s="134"/>
      <c r="J30" s="134"/>
    </row>
    <row r="31" spans="1:11" s="154" customFormat="1">
      <c r="C31" s="134"/>
      <c r="D31" s="134"/>
      <c r="E31" s="134"/>
      <c r="F31" s="134"/>
      <c r="G31" s="134"/>
      <c r="H31" s="134"/>
      <c r="I31" s="134"/>
      <c r="J31" s="134"/>
    </row>
    <row r="32" spans="1:11" s="154" customFormat="1">
      <c r="C32" s="134"/>
      <c r="D32" s="134"/>
      <c r="E32" s="134"/>
      <c r="F32" s="134"/>
      <c r="G32" s="134"/>
      <c r="H32" s="134"/>
      <c r="I32" s="134"/>
      <c r="J32" s="134"/>
    </row>
    <row r="33" spans="3:10" s="154" customFormat="1">
      <c r="C33" s="134"/>
      <c r="D33" s="134"/>
      <c r="E33" s="134"/>
      <c r="F33" s="134"/>
      <c r="G33" s="134"/>
      <c r="H33" s="134"/>
      <c r="I33" s="134"/>
      <c r="J33" s="134"/>
    </row>
    <row r="34" spans="3:10" s="154" customFormat="1">
      <c r="C34" s="134"/>
      <c r="D34" s="134"/>
      <c r="E34" s="134"/>
      <c r="F34" s="134"/>
      <c r="G34" s="134"/>
      <c r="H34" s="134"/>
      <c r="I34" s="134"/>
      <c r="J34" s="134"/>
    </row>
    <row r="35" spans="3:10" s="154" customFormat="1">
      <c r="C35" s="134"/>
      <c r="D35" s="134"/>
      <c r="E35" s="134"/>
      <c r="F35" s="134"/>
      <c r="G35" s="134"/>
      <c r="H35" s="134"/>
      <c r="I35" s="134"/>
      <c r="J35" s="134"/>
    </row>
    <row r="36" spans="3:10" s="154" customFormat="1">
      <c r="C36" s="134"/>
      <c r="D36" s="134"/>
      <c r="E36" s="134"/>
      <c r="F36" s="134"/>
      <c r="G36" s="134"/>
      <c r="H36" s="134"/>
      <c r="I36" s="134"/>
      <c r="J36" s="134"/>
    </row>
    <row r="37" spans="3:10" s="154" customFormat="1">
      <c r="C37" s="134"/>
      <c r="D37" s="134"/>
      <c r="E37" s="134"/>
      <c r="F37" s="134"/>
      <c r="G37" s="134"/>
      <c r="H37" s="134"/>
      <c r="I37" s="134"/>
      <c r="J37" s="134"/>
    </row>
    <row r="38" spans="3:10" s="154" customFormat="1">
      <c r="C38" s="134"/>
      <c r="D38" s="134"/>
      <c r="E38" s="134"/>
      <c r="F38" s="134"/>
      <c r="G38" s="134"/>
      <c r="H38" s="134"/>
      <c r="I38" s="134"/>
      <c r="J38" s="134"/>
    </row>
    <row r="39" spans="3:10" s="154" customFormat="1">
      <c r="C39" s="134"/>
      <c r="D39" s="134"/>
      <c r="E39" s="134"/>
      <c r="F39" s="134"/>
      <c r="G39" s="134"/>
      <c r="H39" s="134"/>
      <c r="I39" s="134"/>
      <c r="J39" s="134"/>
    </row>
    <row r="40" spans="3:10" s="154" customFormat="1">
      <c r="C40" s="134"/>
      <c r="D40" s="134"/>
      <c r="E40" s="134"/>
      <c r="F40" s="134"/>
      <c r="G40" s="134"/>
      <c r="H40" s="134"/>
      <c r="I40" s="134"/>
      <c r="J40" s="134"/>
    </row>
    <row r="41" spans="3:10" s="154" customFormat="1">
      <c r="C41" s="134"/>
      <c r="D41" s="134"/>
      <c r="E41" s="134"/>
      <c r="F41" s="134"/>
      <c r="G41" s="134"/>
      <c r="H41" s="134"/>
      <c r="I41" s="134"/>
      <c r="J41" s="134"/>
    </row>
    <row r="42" spans="3:10" s="154" customFormat="1">
      <c r="C42" s="134"/>
      <c r="D42" s="134"/>
      <c r="E42" s="134"/>
      <c r="F42" s="134"/>
      <c r="G42" s="134"/>
      <c r="H42" s="134"/>
      <c r="I42" s="134"/>
      <c r="J42" s="134"/>
    </row>
    <row r="43" spans="3:10" s="154" customFormat="1">
      <c r="C43" s="134"/>
      <c r="D43" s="134"/>
      <c r="E43" s="134"/>
      <c r="F43" s="134"/>
      <c r="G43" s="134"/>
      <c r="H43" s="134"/>
      <c r="I43" s="134"/>
      <c r="J43" s="134"/>
    </row>
    <row r="44" spans="3:10" s="154" customFormat="1">
      <c r="C44" s="134"/>
      <c r="D44" s="134"/>
      <c r="E44" s="134"/>
      <c r="F44" s="134"/>
      <c r="G44" s="134"/>
      <c r="H44" s="134"/>
      <c r="I44" s="134"/>
      <c r="J44" s="134"/>
    </row>
    <row r="45" spans="3:10" s="154" customFormat="1">
      <c r="C45" s="134"/>
      <c r="D45" s="134"/>
      <c r="E45" s="134"/>
      <c r="F45" s="134"/>
      <c r="G45" s="134"/>
      <c r="H45" s="134"/>
      <c r="I45" s="134"/>
      <c r="J45" s="134"/>
    </row>
    <row r="46" spans="3:10" s="154" customFormat="1">
      <c r="C46" s="134"/>
      <c r="D46" s="134"/>
      <c r="E46" s="134"/>
      <c r="F46" s="134"/>
      <c r="G46" s="134"/>
      <c r="H46" s="134"/>
      <c r="I46" s="134"/>
      <c r="J46" s="134"/>
    </row>
    <row r="47" spans="3:10" s="154" customFormat="1">
      <c r="C47" s="134"/>
      <c r="D47" s="134"/>
      <c r="E47" s="134"/>
      <c r="F47" s="134"/>
      <c r="G47" s="134"/>
      <c r="H47" s="134"/>
      <c r="I47" s="134"/>
      <c r="J47" s="134"/>
    </row>
    <row r="48" spans="3:10" s="154" customFormat="1">
      <c r="C48" s="134"/>
      <c r="D48" s="134"/>
      <c r="E48" s="134"/>
      <c r="F48" s="134"/>
      <c r="G48" s="134"/>
      <c r="H48" s="134"/>
      <c r="I48" s="134"/>
      <c r="J48" s="134"/>
    </row>
    <row r="49" spans="3:10" s="154" customFormat="1">
      <c r="C49" s="134"/>
      <c r="D49" s="134"/>
      <c r="E49" s="134"/>
      <c r="F49" s="134"/>
      <c r="G49" s="134"/>
      <c r="H49" s="134"/>
      <c r="I49" s="134"/>
      <c r="J49" s="134"/>
    </row>
    <row r="50" spans="3:10" s="154" customFormat="1">
      <c r="C50" s="134"/>
      <c r="D50" s="134"/>
      <c r="E50" s="134"/>
      <c r="F50" s="134"/>
      <c r="G50" s="134"/>
      <c r="H50" s="134"/>
      <c r="I50" s="134"/>
      <c r="J50" s="134"/>
    </row>
    <row r="51" spans="3:10" s="154" customFormat="1">
      <c r="C51" s="134"/>
      <c r="D51" s="134"/>
      <c r="E51" s="134"/>
      <c r="F51" s="134"/>
      <c r="G51" s="134"/>
      <c r="H51" s="134"/>
      <c r="I51" s="134"/>
      <c r="J51" s="134"/>
    </row>
    <row r="52" spans="3:10" s="154" customFormat="1">
      <c r="C52" s="134"/>
      <c r="D52" s="134"/>
      <c r="E52" s="134"/>
      <c r="F52" s="134"/>
      <c r="G52" s="134"/>
      <c r="H52" s="134"/>
      <c r="I52" s="134"/>
      <c r="J52" s="134"/>
    </row>
  </sheetData>
  <mergeCells count="41">
    <mergeCell ref="C11:L11"/>
    <mergeCell ref="M11:O11"/>
    <mergeCell ref="C9:L9"/>
    <mergeCell ref="M9:O9"/>
    <mergeCell ref="C10:L10"/>
    <mergeCell ref="M10:O10"/>
    <mergeCell ref="K8:L8"/>
    <mergeCell ref="M3:O3"/>
    <mergeCell ref="K7:L7"/>
    <mergeCell ref="M7:O7"/>
    <mergeCell ref="K6:L6"/>
    <mergeCell ref="M6:O6"/>
    <mergeCell ref="M8:O8"/>
    <mergeCell ref="M5:O5"/>
    <mergeCell ref="F8:G8"/>
    <mergeCell ref="H8:I8"/>
    <mergeCell ref="F5:G5"/>
    <mergeCell ref="C8:E8"/>
    <mergeCell ref="C6:E6"/>
    <mergeCell ref="F6:G6"/>
    <mergeCell ref="H6:I6"/>
    <mergeCell ref="C7:E7"/>
    <mergeCell ref="F7:G7"/>
    <mergeCell ref="H7:I7"/>
    <mergeCell ref="H5:I5"/>
    <mergeCell ref="M2:O2"/>
    <mergeCell ref="K3:L3"/>
    <mergeCell ref="K5:L5"/>
    <mergeCell ref="C2:E2"/>
    <mergeCell ref="F2:G2"/>
    <mergeCell ref="H2:I2"/>
    <mergeCell ref="K2:L2"/>
    <mergeCell ref="K4:L4"/>
    <mergeCell ref="M4:O4"/>
    <mergeCell ref="C5:E5"/>
    <mergeCell ref="H3:I3"/>
    <mergeCell ref="F3:G3"/>
    <mergeCell ref="C4:E4"/>
    <mergeCell ref="F4:G4"/>
    <mergeCell ref="H4:I4"/>
    <mergeCell ref="C3:E3"/>
  </mergeCells>
  <phoneticPr fontId="5" type="noConversion"/>
  <pageMargins left="0.75" right="0.75" top="1" bottom="1" header="0.5" footer="0.5"/>
  <pageSetup orientation="portrait" r:id="rId1"/>
  <headerFooter alignWithMargins="0">
    <oddHeader>&amp;L&amp;"Arial,Bold Italic"&amp;9UH Bauer School of Business
Bauer Business III Adjacency Matrix&amp;R&amp;"Arial,Regular"&amp;9Draft of &amp;D  &amp;T</oddHeader>
    <oddFooter>&amp;L&amp;"Arial,Bold"&amp;9WHR&amp;"Arial,Regular" Architects #G09301-00&amp;R&amp;"Arial,Regular"&amp;9&amp;P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Program</vt:lpstr>
      <vt:lpstr>Space Summary</vt:lpstr>
      <vt:lpstr>Stack Summary</vt:lpstr>
      <vt:lpstr>PS</vt:lpstr>
      <vt:lpstr>C</vt:lpstr>
      <vt:lpstr>ES</vt:lpstr>
      <vt:lpstr>EA</vt:lpstr>
      <vt:lpstr>W</vt:lpstr>
      <vt:lpstr>A</vt:lpstr>
      <vt:lpstr>BS</vt:lpstr>
      <vt:lpstr>Program!Print_Area</vt:lpstr>
      <vt:lpstr>'Stack Summary'!Print_Area</vt:lpstr>
    </vt:vector>
  </TitlesOfParts>
  <Company>Uiniversity of houston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 La Montagne</dc:creator>
  <cp:lastModifiedBy>cahoward</cp:lastModifiedBy>
  <cp:lastPrinted>2009-03-19T18:58:39Z</cp:lastPrinted>
  <dcterms:created xsi:type="dcterms:W3CDTF">2008-11-04T15:28:46Z</dcterms:created>
  <dcterms:modified xsi:type="dcterms:W3CDTF">2010-12-16T21:01:13Z</dcterms:modified>
</cp:coreProperties>
</file>