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RCHASING_New\Contracts Reporting Department\FY2020\04_Open Record Evaluations\01_9.24.19\"/>
    </mc:Choice>
  </mc:AlternateContent>
  <bookViews>
    <workbookView xWindow="0" yWindow="0" windowWidth="28800" windowHeight="14235" tabRatio="722" activeTab="8"/>
  </bookViews>
  <sheets>
    <sheet name="Evaluator 1" sheetId="2" r:id="rId1"/>
    <sheet name="Evaluator 2" sheetId="3" r:id="rId2"/>
    <sheet name="Evaluator 3" sheetId="5" r:id="rId3"/>
    <sheet name="Evaluator 4" sheetId="9" r:id="rId4"/>
    <sheet name="Evaluator 5" sheetId="10" r:id="rId5"/>
    <sheet name="Evaluator 6" sheetId="15" r:id="rId6"/>
    <sheet name="Cost Summary" sheetId="14" r:id="rId7"/>
    <sheet name="Summary" sheetId="1" r:id="rId8"/>
    <sheet name="Criteria" sheetId="16" r:id="rId9"/>
  </sheets>
  <externalReferences>
    <externalReference r:id="rId10"/>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Q15" i="16" l="1"/>
  <c r="P15" i="16"/>
  <c r="M15" i="16"/>
  <c r="J15" i="16"/>
  <c r="G15" i="16"/>
  <c r="D15" i="16"/>
  <c r="Q14" i="16"/>
  <c r="P14" i="16"/>
  <c r="M14" i="16"/>
  <c r="J14" i="16"/>
  <c r="G14" i="16"/>
  <c r="D14" i="16"/>
  <c r="P13" i="16"/>
  <c r="M13" i="16"/>
  <c r="J13" i="16"/>
  <c r="G13" i="16"/>
  <c r="Q13" i="16" s="1"/>
  <c r="D13" i="16"/>
  <c r="L6" i="1" l="1"/>
  <c r="M6" i="1"/>
  <c r="N6" i="1"/>
  <c r="O6" i="1"/>
  <c r="P6" i="1"/>
  <c r="K6" i="1"/>
  <c r="F5" i="15"/>
  <c r="F6" i="15"/>
  <c r="F4" i="15"/>
  <c r="F5" i="10"/>
  <c r="F6" i="10"/>
  <c r="F4" i="10"/>
  <c r="F5" i="9"/>
  <c r="F6" i="9"/>
  <c r="F4" i="9"/>
  <c r="F5" i="5"/>
  <c r="F6" i="5"/>
  <c r="F4" i="5"/>
  <c r="F5" i="3"/>
  <c r="F6" i="3"/>
  <c r="F4" i="3"/>
  <c r="F5" i="2"/>
  <c r="F6" i="2"/>
  <c r="F4" i="2"/>
  <c r="I4" i="9" l="1"/>
  <c r="E7" i="1" s="1"/>
  <c r="N7" i="1" s="1"/>
  <c r="I5" i="9"/>
  <c r="E8" i="1" s="1"/>
  <c r="N8" i="1" s="1"/>
  <c r="I6" i="9"/>
  <c r="E9" i="1" s="1"/>
  <c r="N9" i="1" s="1"/>
  <c r="B17" i="14" l="1"/>
  <c r="F3" i="14"/>
  <c r="F4" i="14"/>
  <c r="F5" i="14"/>
  <c r="I6" i="15" l="1"/>
  <c r="G9" i="1" s="1"/>
  <c r="A6" i="15"/>
  <c r="A5" i="15"/>
  <c r="A4" i="15"/>
  <c r="I6" i="10"/>
  <c r="F9" i="1" s="1"/>
  <c r="A6" i="10"/>
  <c r="A5" i="10"/>
  <c r="A4" i="10"/>
  <c r="A6" i="9"/>
  <c r="A5" i="9"/>
  <c r="A4" i="9"/>
  <c r="A6" i="5"/>
  <c r="A5" i="5"/>
  <c r="I4" i="5"/>
  <c r="D7" i="1" s="1"/>
  <c r="A4" i="5"/>
  <c r="A6" i="3"/>
  <c r="A5" i="3"/>
  <c r="A4" i="3"/>
  <c r="A6" i="2"/>
  <c r="A5" i="2"/>
  <c r="I4" i="2"/>
  <c r="B7" i="1" s="1"/>
  <c r="A4" i="2"/>
  <c r="K7" i="1" l="1"/>
  <c r="I5" i="15"/>
  <c r="G8" i="1" s="1"/>
  <c r="I6" i="2"/>
  <c r="B9" i="1" s="1"/>
  <c r="K9" i="1" s="1"/>
  <c r="I4" i="15"/>
  <c r="G7" i="1" s="1"/>
  <c r="P7" i="1" s="1"/>
  <c r="I5" i="3"/>
  <c r="C8" i="1" s="1"/>
  <c r="L8" i="1" s="1"/>
  <c r="I5" i="5"/>
  <c r="D8" i="1" s="1"/>
  <c r="M8" i="1" s="1"/>
  <c r="I6" i="3"/>
  <c r="C9" i="1" s="1"/>
  <c r="I4" i="3"/>
  <c r="C7" i="1" s="1"/>
  <c r="I5" i="10"/>
  <c r="F8" i="1" s="1"/>
  <c r="I6" i="5"/>
  <c r="D9" i="1" s="1"/>
  <c r="I4" i="10"/>
  <c r="F7" i="1" s="1"/>
  <c r="O7" i="1" s="1"/>
  <c r="I5" i="2"/>
  <c r="B8" i="1" s="1"/>
  <c r="K8" i="1" s="1"/>
  <c r="P8" i="1" l="1"/>
  <c r="P9" i="1"/>
  <c r="L7" i="1"/>
  <c r="O9" i="1"/>
  <c r="M9" i="1"/>
  <c r="O8" i="1"/>
  <c r="L9" i="1"/>
  <c r="M7" i="1"/>
  <c r="A4" i="14"/>
  <c r="A17" i="14" s="1"/>
  <c r="A5" i="14"/>
  <c r="A18" i="14" s="1"/>
  <c r="A3" i="14"/>
  <c r="A16" i="14" s="1"/>
  <c r="H8" i="1" l="1"/>
  <c r="H7" i="1"/>
  <c r="H9" i="1" l="1"/>
  <c r="J5" i="14"/>
  <c r="B5" i="14" s="1"/>
  <c r="J4" i="14"/>
  <c r="B4" i="14" s="1"/>
  <c r="J3" i="14"/>
  <c r="B3" i="14" s="1"/>
  <c r="H4" i="14" l="1"/>
  <c r="H7" i="14" s="1"/>
  <c r="H3" i="14"/>
  <c r="H5" i="14"/>
  <c r="B16" i="14" l="1"/>
  <c r="B18" i="14"/>
  <c r="D16" i="14" l="1"/>
  <c r="E16" i="14" l="1"/>
  <c r="F16" i="14"/>
  <c r="F18" i="14"/>
  <c r="F17" i="14"/>
  <c r="E17" i="14"/>
  <c r="E18" i="14"/>
  <c r="A8" i="1" l="1"/>
  <c r="A9" i="1"/>
  <c r="A7" i="1"/>
  <c r="Q8" i="1" l="1"/>
  <c r="Q7" i="1"/>
  <c r="Q9" i="1"/>
  <c r="R7" i="1" l="1"/>
  <c r="R9" i="1"/>
  <c r="R8" i="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family val="2"/>
          </rPr>
          <t>COW Calculation</t>
        </r>
        <r>
          <rPr>
            <sz val="9"/>
            <color indexed="81"/>
            <rFont val="Tahoma"/>
            <family val="2"/>
          </rPr>
          <t xml:space="preserve">
COW = ((CCL)–(staff+bonds)–(Precon))/(fee%+1)</t>
        </r>
      </text>
    </comment>
  </commentList>
</comments>
</file>

<file path=xl/sharedStrings.xml><?xml version="1.0" encoding="utf-8"?>
<sst xmlns="http://schemas.openxmlformats.org/spreadsheetml/2006/main" count="96" uniqueCount="55">
  <si>
    <t xml:space="preserve">RESPONDENT SUMMARY </t>
  </si>
  <si>
    <t>Evaluator 1</t>
  </si>
  <si>
    <t>Evaluator 2</t>
  </si>
  <si>
    <t>Evaluator 3</t>
  </si>
  <si>
    <t>Evaluator 4</t>
  </si>
  <si>
    <t>Evaluator 5</t>
  </si>
  <si>
    <t>Criteria 2</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</si>
  <si>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</si>
  <si>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</si>
  <si>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</si>
  <si>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</si>
  <si>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</si>
  <si>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</si>
  <si>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</si>
  <si>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</si>
  <si>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</si>
  <si>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</si>
  <si>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</si>
  <si>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</si>
  <si>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</si>
  <si>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</si>
  <si>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</si>
  <si>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</si>
  <si>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</si>
  <si>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</si>
  <si>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</si>
  <si>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</si>
  <si>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</si>
  <si>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Evaluator 6</t>
  </si>
  <si>
    <t>RATIO FORMULA:  Points x (Lowest Cost / Bidders Amount)</t>
  </si>
  <si>
    <t xml:space="preserve">Bidders </t>
  </si>
  <si>
    <t xml:space="preserve">Bidders Amount </t>
  </si>
  <si>
    <t>Points</t>
  </si>
  <si>
    <t>Lowest cost</t>
  </si>
  <si>
    <t>Delta between Bidder and lowest amount</t>
  </si>
  <si>
    <t>RFP 730-19192 CMAR UH Law Center</t>
  </si>
  <si>
    <t>Criteria 5</t>
  </si>
  <si>
    <t>Total</t>
  </si>
  <si>
    <t>Criteria 1&amp;3</t>
  </si>
  <si>
    <t>Criteria 4 (Price)</t>
  </si>
  <si>
    <t>Criteria 6 (HUB)</t>
  </si>
  <si>
    <t>Staff Amt 26 Months Term</t>
  </si>
  <si>
    <t xml:space="preserve">University of Houston Evaluation Matrix         
</t>
  </si>
  <si>
    <r>
      <t>Evaluation Due Date:</t>
    </r>
    <r>
      <rPr>
        <b/>
        <sz val="10"/>
        <color rgb="FFFF0000"/>
        <rFont val="Arial"/>
        <family val="2"/>
      </rPr>
      <t xml:space="preserve"> 9/25/2019 @ 5:00 PM</t>
    </r>
  </si>
  <si>
    <t>CRITERION 1&amp;3: Respondent’s prior experience with academic projects and LEED Projects (Sections 4.3 &amp; Section 4.5)</t>
  </si>
  <si>
    <t>CRITERION 2: Respondent’s Pre Construction and Construction Phase Services and Project Execution Plan(Section 4.4)</t>
  </si>
  <si>
    <t>CRITERION 4: Respondent’s Cost and Delivery Proposal (Section 4.6) **ONLY PURCHASING WILL EVALUATE**</t>
  </si>
  <si>
    <t>CRITERION 5: Respondent’s Past University of Houston System Project Experience (Section 4.7)</t>
  </si>
  <si>
    <t>CRITERION 6: Respondent’s Past HUB/MBE/WBE Goal Attainment and Quality of Procedures for UHS HUB Goal Attainment on this Project  (Section 4.8)   **ONLY HUB WILL EVALUATE**</t>
  </si>
  <si>
    <t>Points (1-5)</t>
  </si>
  <si>
    <t>Austin</t>
  </si>
  <si>
    <t>Tellepsen</t>
  </si>
  <si>
    <t>Turner</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</si>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</sst>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 #,##0_);_(* \(#,##0\);_(* &quot;-&quot;??_);_(@_)"/>
    <numFmt numFmtId="167"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9"/>
      <color indexed="81"/>
      <name val="Tahoma"/>
      <family val="2"/>
    </font>
    <font>
      <sz val="9"/>
      <name val="Arial"/>
      <family val="2"/>
    </font>
    <font>
      <sz val="11"/>
      <color rgb="FF006100"/>
      <name val="Calibri"/>
      <family val="2"/>
      <scheme val="minor"/>
    </font>
    <font>
      <sz val="10"/>
      <color theme="1"/>
      <name val="Arial"/>
      <family val="2"/>
    </font>
    <font>
      <b/>
      <sz val="9"/>
      <name val="Arial"/>
      <family val="2"/>
    </font>
    <font>
      <b/>
      <sz val="9"/>
      <color rgb="FFFF0000"/>
      <name val="Arial"/>
      <family val="2"/>
    </font>
    <font>
      <b/>
      <sz val="8"/>
      <name val="Arial"/>
      <family val="2"/>
    </font>
    <font>
      <u/>
      <sz val="11"/>
      <color theme="10"/>
      <name val="Calibri"/>
      <family val="2"/>
      <scheme val="minor"/>
    </font>
  </fonts>
  <fills count="36">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6EFCE"/>
      </patternFill>
    </fill>
    <fill>
      <patternFill patternType="solid">
        <fgColor rgb="FFFF0000"/>
        <bgColor indexed="64"/>
      </patternFill>
    </fill>
    <fill>
      <patternFill patternType="solid">
        <fgColor theme="0" tint="-0.14999847407452621"/>
        <bgColor indexed="64"/>
      </patternFill>
    </fill>
    <fill>
      <patternFill patternType="mediumGray">
        <bgColor theme="0"/>
      </patternFill>
    </fill>
    <fill>
      <patternFill patternType="mediumGray"/>
    </fill>
    <fill>
      <patternFill patternType="solid">
        <fgColor theme="0" tint="-0.34998626667073579"/>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13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51" fillId="0" borderId="0" applyFont="0" applyFill="0" applyBorder="0" applyAlignment="0" applyProtection="0"/>
    <xf numFmtId="0" fontId="5" fillId="0" borderId="0"/>
    <xf numFmtId="0" fontId="4" fillId="0" borderId="0"/>
    <xf numFmtId="0" fontId="4" fillId="0" borderId="0"/>
    <xf numFmtId="0" fontId="59" fillId="30" borderId="0" applyNumberFormat="0" applyBorder="0" applyAlignment="0" applyProtection="0"/>
    <xf numFmtId="0" fontId="3" fillId="0" borderId="0"/>
    <xf numFmtId="0" fontId="3" fillId="0" borderId="0"/>
    <xf numFmtId="0" fontId="2" fillId="0" borderId="0"/>
    <xf numFmtId="0" fontId="22" fillId="2" borderId="37" applyNumberFormat="0" applyFont="0" applyAlignment="0" applyProtection="0"/>
    <xf numFmtId="0" fontId="27" fillId="21" borderId="36" applyNumberFormat="0" applyAlignment="0" applyProtection="0"/>
    <xf numFmtId="0" fontId="34" fillId="8" borderId="36" applyNumberFormat="0" applyAlignment="0" applyProtection="0"/>
    <xf numFmtId="0" fontId="37" fillId="21" borderId="38" applyNumberFormat="0" applyAlignment="0" applyProtection="0"/>
    <xf numFmtId="0" fontId="27" fillId="21" borderId="36" applyNumberFormat="0" applyAlignment="0" applyProtection="0"/>
    <xf numFmtId="0" fontId="34" fillId="8" borderId="36" applyNumberFormat="0" applyAlignment="0" applyProtection="0"/>
    <xf numFmtId="0" fontId="37" fillId="21" borderId="38" applyNumberFormat="0" applyAlignment="0" applyProtection="0"/>
    <xf numFmtId="0" fontId="22" fillId="2" borderId="37" applyNumberFormat="0" applyFont="0" applyAlignment="0" applyProtection="0"/>
    <xf numFmtId="0" fontId="2" fillId="0" borderId="0"/>
    <xf numFmtId="0" fontId="39" fillId="0" borderId="39" applyNumberFormat="0" applyFill="0" applyAlignment="0" applyProtection="0"/>
    <xf numFmtId="0" fontId="39" fillId="0" borderId="39" applyNumberFormat="0" applyFill="0" applyAlignment="0" applyProtection="0"/>
    <xf numFmtId="0" fontId="22" fillId="2" borderId="37" applyNumberFormat="0" applyFont="0" applyAlignment="0" applyProtection="0"/>
    <xf numFmtId="0" fontId="1" fillId="0" borderId="0"/>
    <xf numFmtId="0" fontId="64" fillId="0" borderId="0" applyNumberFormat="0" applyFill="0" applyBorder="0" applyAlignment="0" applyProtection="0"/>
  </cellStyleXfs>
  <cellXfs count="157">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22" fillId="0" borderId="0" xfId="0" applyFont="1"/>
    <xf numFmtId="0" fontId="0" fillId="0" borderId="0" xfId="0"/>
    <xf numFmtId="0" fontId="20"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1" fillId="26" borderId="0" xfId="0" applyFont="1" applyFill="1"/>
    <xf numFmtId="0" fontId="44"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right"/>
    </xf>
    <xf numFmtId="0" fontId="21" fillId="26" borderId="11" xfId="0" applyFont="1" applyFill="1" applyBorder="1" applyAlignment="1">
      <alignment horizontal="left"/>
    </xf>
    <xf numFmtId="0" fontId="45" fillId="26" borderId="0" xfId="0" applyFont="1" applyFill="1"/>
    <xf numFmtId="0" fontId="42" fillId="25" borderId="13" xfId="0" applyFont="1" applyFill="1" applyBorder="1" applyAlignment="1">
      <alignment horizontal="right"/>
    </xf>
    <xf numFmtId="0" fontId="41" fillId="25" borderId="14" xfId="0" applyFont="1" applyFill="1" applyBorder="1" applyAlignment="1">
      <alignment horizontal="right" textRotation="90" wrapText="1"/>
    </xf>
    <xf numFmtId="0" fontId="21" fillId="26" borderId="0" xfId="0" applyFont="1" applyFill="1" applyAlignment="1">
      <alignment horizontal="right"/>
    </xf>
    <xf numFmtId="0" fontId="43" fillId="26" borderId="0" xfId="0" applyFont="1" applyFill="1" applyAlignment="1">
      <alignment horizontal="right"/>
    </xf>
    <xf numFmtId="0" fontId="44" fillId="26" borderId="0" xfId="0" applyFont="1" applyFill="1" applyAlignment="1">
      <alignment horizontal="right"/>
    </xf>
    <xf numFmtId="0" fontId="21" fillId="26" borderId="11" xfId="0" applyFont="1" applyFill="1" applyBorder="1"/>
    <xf numFmtId="0" fontId="21" fillId="26" borderId="12" xfId="0" applyFont="1" applyFill="1" applyBorder="1"/>
    <xf numFmtId="0" fontId="20" fillId="26" borderId="14" xfId="0" applyFont="1" applyFill="1" applyBorder="1" applyAlignment="1">
      <alignment horizontal="right" textRotation="90" wrapText="1"/>
    </xf>
    <xf numFmtId="4" fontId="21" fillId="26" borderId="13" xfId="0" applyNumberFormat="1" applyFont="1" applyFill="1" applyBorder="1" applyAlignment="1">
      <alignment horizontal="right"/>
    </xf>
    <xf numFmtId="0" fontId="21" fillId="26" borderId="13" xfId="0" applyFont="1" applyFill="1" applyBorder="1" applyAlignment="1">
      <alignment horizontal="right"/>
    </xf>
    <xf numFmtId="0" fontId="47" fillId="0" borderId="0" xfId="0" applyFont="1" applyBorder="1" applyAlignment="1">
      <alignment horizontal="center" vertical="center" wrapText="1"/>
    </xf>
    <xf numFmtId="0" fontId="53" fillId="27" borderId="17"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0" fillId="28" borderId="20" xfId="0" applyFill="1" applyBorder="1"/>
    <xf numFmtId="0" fontId="54" fillId="0" borderId="15" xfId="0" applyFont="1" applyFill="1" applyBorder="1" applyAlignment="1">
      <alignment horizontal="center" vertical="center" wrapText="1"/>
    </xf>
    <xf numFmtId="0" fontId="47" fillId="0" borderId="18" xfId="0" applyFont="1" applyBorder="1" applyAlignment="1">
      <alignment horizontal="center" vertical="center" wrapText="1"/>
    </xf>
    <xf numFmtId="0" fontId="47" fillId="27" borderId="17"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7" fillId="28" borderId="22" xfId="0" applyFont="1" applyFill="1" applyBorder="1" applyAlignment="1">
      <alignment horizontal="center" vertical="center" wrapText="1"/>
    </xf>
    <xf numFmtId="0" fontId="47" fillId="28" borderId="23" xfId="0" applyFont="1" applyFill="1" applyBorder="1" applyAlignment="1">
      <alignment horizontal="center" vertical="center" wrapText="1"/>
    </xf>
    <xf numFmtId="0" fontId="52" fillId="28" borderId="24" xfId="0" applyFont="1" applyFill="1" applyBorder="1" applyAlignment="1">
      <alignment vertical="center" wrapText="1"/>
    </xf>
    <xf numFmtId="0" fontId="55" fillId="0"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22" fillId="0" borderId="26" xfId="2" applyFont="1" applyFill="1" applyBorder="1" applyAlignment="1"/>
    <xf numFmtId="44" fontId="22" fillId="0" borderId="27" xfId="108" applyFont="1" applyFill="1" applyBorder="1" applyAlignmen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4" fillId="24" borderId="27" xfId="0" applyNumberFormat="1" applyFont="1" applyFill="1" applyBorder="1" applyAlignment="1">
      <alignment vertical="center"/>
    </xf>
    <xf numFmtId="164" fontId="48" fillId="0" borderId="27" xfId="0" applyNumberFormat="1" applyFont="1" applyFill="1" applyBorder="1" applyAlignment="1">
      <alignment vertical="center"/>
    </xf>
    <xf numFmtId="165" fontId="0" fillId="0" borderId="27" xfId="0" applyNumberFormat="1" applyFill="1" applyBorder="1"/>
    <xf numFmtId="165" fontId="0" fillId="0" borderId="0" xfId="0" applyNumberFormat="1"/>
    <xf numFmtId="164" fontId="0" fillId="24" borderId="26" xfId="0" applyNumberFormat="1" applyFill="1" applyBorder="1" applyAlignment="1">
      <alignment vertical="center"/>
    </xf>
    <xf numFmtId="10" fontId="0" fillId="24" borderId="26" xfId="0" applyNumberFormat="1" applyFill="1" applyBorder="1" applyAlignment="1">
      <alignment horizontal="center" vertical="center"/>
    </xf>
    <xf numFmtId="164" fontId="54" fillId="24" borderId="26" xfId="0" applyNumberFormat="1" applyFont="1" applyFill="1" applyBorder="1" applyAlignment="1">
      <alignment vertical="center"/>
    </xf>
    <xf numFmtId="165" fontId="0" fillId="0" borderId="26"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7" fillId="0" borderId="0" xfId="0" applyFont="1" applyFill="1" applyAlignment="1">
      <alignment horizontal="right" vertical="center"/>
    </xf>
    <xf numFmtId="164" fontId="47" fillId="0" borderId="0" xfId="0" applyNumberFormat="1" applyFont="1" applyFill="1" applyAlignment="1">
      <alignment vertical="center"/>
    </xf>
    <xf numFmtId="164" fontId="47" fillId="0" borderId="0" xfId="0" applyNumberFormat="1" applyFont="1" applyFill="1" applyAlignment="1">
      <alignment horizontal="right" vertical="center"/>
    </xf>
    <xf numFmtId="164" fontId="56" fillId="0" borderId="17" xfId="0" applyNumberFormat="1" applyFont="1" applyFill="1" applyBorder="1" applyAlignment="1">
      <alignment vertical="center"/>
    </xf>
    <xf numFmtId="0" fontId="22" fillId="0" borderId="0" xfId="0" applyFont="1" applyAlignment="1">
      <alignment horizontal="right"/>
    </xf>
    <xf numFmtId="0" fontId="48" fillId="0" borderId="0" xfId="98" applyFont="1" applyFill="1" applyBorder="1"/>
    <xf numFmtId="0" fontId="47" fillId="0" borderId="28" xfId="98" applyFont="1" applyBorder="1" applyAlignment="1">
      <alignment vertical="center"/>
    </xf>
    <xf numFmtId="44" fontId="58" fillId="24" borderId="0" xfId="1" applyFont="1" applyFill="1"/>
    <xf numFmtId="0" fontId="22" fillId="0" borderId="0" xfId="98" applyFont="1"/>
    <xf numFmtId="44" fontId="0" fillId="0" borderId="0" xfId="0" applyNumberFormat="1"/>
    <xf numFmtId="2" fontId="0" fillId="24" borderId="0" xfId="0" applyNumberFormat="1" applyFill="1"/>
    <xf numFmtId="0" fontId="47" fillId="0" borderId="10" xfId="4" applyFont="1" applyBorder="1" applyAlignment="1">
      <alignment horizontal="right"/>
    </xf>
    <xf numFmtId="0" fontId="49" fillId="0" borderId="10" xfId="4" applyFont="1" applyFill="1" applyBorder="1" applyAlignment="1">
      <alignment horizontal="right"/>
    </xf>
    <xf numFmtId="0" fontId="0" fillId="31" borderId="0" xfId="0" applyFill="1"/>
    <xf numFmtId="0" fontId="21" fillId="24" borderId="11" xfId="0" applyFont="1" applyFill="1" applyBorder="1"/>
    <xf numFmtId="0" fontId="59" fillId="24" borderId="13" xfId="112" applyFill="1" applyBorder="1" applyAlignment="1">
      <alignment horizontal="right"/>
    </xf>
    <xf numFmtId="2" fontId="22" fillId="0" borderId="0" xfId="98" applyNumberFormat="1" applyFont="1"/>
    <xf numFmtId="0" fontId="21" fillId="24" borderId="11" xfId="0" applyFont="1" applyFill="1" applyBorder="1" applyAlignment="1">
      <alignment horizontal="left"/>
    </xf>
    <xf numFmtId="0" fontId="21" fillId="24" borderId="0" xfId="0" applyFont="1" applyFill="1"/>
    <xf numFmtId="0" fontId="21" fillId="24" borderId="13" xfId="0" applyFont="1" applyFill="1" applyBorder="1" applyAlignment="1">
      <alignment horizontal="right"/>
    </xf>
    <xf numFmtId="0" fontId="21" fillId="24" borderId="11" xfId="0" applyFont="1" applyFill="1" applyBorder="1" applyAlignment="1">
      <alignment horizontal="right"/>
    </xf>
    <xf numFmtId="0" fontId="22" fillId="0" borderId="0" xfId="98" applyFont="1"/>
    <xf numFmtId="0" fontId="22" fillId="0" borderId="0" xfId="98" applyFont="1"/>
    <xf numFmtId="0" fontId="22" fillId="0" borderId="0" xfId="98" applyFont="1"/>
    <xf numFmtId="0" fontId="48" fillId="0" borderId="0" xfId="98" applyFont="1" applyFill="1" applyBorder="1"/>
    <xf numFmtId="4" fontId="21" fillId="24" borderId="13" xfId="0" applyNumberFormat="1" applyFont="1" applyFill="1" applyBorder="1" applyAlignment="1">
      <alignment horizontal="right"/>
    </xf>
    <xf numFmtId="0" fontId="22" fillId="0" borderId="0" xfId="98" applyFont="1"/>
    <xf numFmtId="0" fontId="22" fillId="0" borderId="0" xfId="98" applyFont="1"/>
    <xf numFmtId="0" fontId="22" fillId="0" borderId="0" xfId="98" applyFont="1"/>
    <xf numFmtId="0" fontId="46" fillId="0" borderId="10" xfId="4" applyFont="1" applyBorder="1" applyAlignment="1">
      <alignment horizontal="center"/>
    </xf>
    <xf numFmtId="0" fontId="47" fillId="0" borderId="0" xfId="98" applyFont="1" applyAlignment="1">
      <alignment horizontal="left"/>
    </xf>
    <xf numFmtId="0" fontId="47" fillId="0" borderId="35" xfId="98" applyFont="1" applyBorder="1" applyAlignment="1">
      <alignment horizontal="left"/>
    </xf>
    <xf numFmtId="166" fontId="46" fillId="25" borderId="30" xfId="106" applyNumberFormat="1" applyFont="1" applyFill="1" applyBorder="1" applyAlignment="1">
      <alignment horizontal="right" vertical="center" wrapText="1"/>
    </xf>
    <xf numFmtId="166" fontId="46" fillId="25" borderId="32" xfId="106" applyNumberFormat="1" applyFont="1" applyFill="1" applyBorder="1" applyAlignment="1">
      <alignment horizontal="right" vertical="center" wrapText="1"/>
    </xf>
    <xf numFmtId="166" fontId="46" fillId="25" borderId="34" xfId="106" applyNumberFormat="1" applyFont="1" applyFill="1" applyBorder="1" applyAlignment="1">
      <alignment horizontal="right"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53" fillId="28" borderId="18"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52" fillId="24" borderId="0" xfId="109" applyFont="1" applyFill="1" applyBorder="1" applyAlignment="1">
      <alignment horizontal="left" vertical="top" wrapText="1"/>
    </xf>
    <xf numFmtId="1" fontId="22" fillId="0" borderId="15" xfId="1" applyNumberFormat="1" applyFont="1" applyBorder="1" applyAlignment="1">
      <alignment horizontal="center" vertical="center"/>
    </xf>
    <xf numFmtId="1" fontId="22" fillId="0" borderId="0" xfId="1" applyNumberFormat="1" applyFont="1" applyBorder="1" applyAlignment="1">
      <alignment horizontal="center" vertical="center"/>
    </xf>
    <xf numFmtId="44" fontId="58" fillId="0" borderId="15" xfId="1" applyFont="1" applyBorder="1" applyAlignment="1">
      <alignment horizontal="center" vertical="center"/>
    </xf>
    <xf numFmtId="44" fontId="58" fillId="0" borderId="0" xfId="1" applyFont="1" applyBorder="1" applyAlignment="1">
      <alignment horizontal="center" vertical="center"/>
    </xf>
    <xf numFmtId="0" fontId="47" fillId="24" borderId="28" xfId="98" applyFont="1" applyFill="1" applyBorder="1" applyAlignment="1">
      <alignment horizontal="left" vertical="center"/>
    </xf>
    <xf numFmtId="166" fontId="46" fillId="25" borderId="29" xfId="106" applyNumberFormat="1" applyFont="1" applyFill="1" applyBorder="1" applyAlignment="1">
      <alignment horizontal="left" vertical="center" wrapText="1"/>
    </xf>
    <xf numFmtId="166" fontId="46" fillId="25" borderId="31" xfId="106" applyNumberFormat="1" applyFont="1" applyFill="1" applyBorder="1" applyAlignment="1">
      <alignment horizontal="left" vertical="center" wrapText="1"/>
    </xf>
    <xf numFmtId="166" fontId="46" fillId="25" borderId="33" xfId="106" applyNumberFormat="1" applyFont="1" applyFill="1" applyBorder="1" applyAlignment="1">
      <alignment horizontal="left" vertical="center" wrapText="1"/>
    </xf>
    <xf numFmtId="166" fontId="46" fillId="25" borderId="29" xfId="106" applyNumberFormat="1" applyFont="1" applyFill="1" applyBorder="1" applyAlignment="1">
      <alignment horizontal="right" vertical="center" wrapText="1"/>
    </xf>
    <xf numFmtId="166" fontId="46" fillId="25" borderId="31" xfId="106" applyNumberFormat="1" applyFont="1" applyFill="1" applyBorder="1" applyAlignment="1">
      <alignment horizontal="right" vertical="center" wrapText="1"/>
    </xf>
    <xf numFmtId="166" fontId="46" fillId="25" borderId="33" xfId="106" applyNumberFormat="1" applyFont="1" applyFill="1" applyBorder="1" applyAlignment="1">
      <alignment horizontal="right" vertical="center" wrapText="1"/>
    </xf>
    <xf numFmtId="0" fontId="43" fillId="0" borderId="0" xfId="0" applyFont="1" applyFill="1" applyAlignment="1">
      <alignment horizontal="left"/>
    </xf>
    <xf numFmtId="0" fontId="43" fillId="26" borderId="0" xfId="0" applyFont="1" applyFill="1" applyAlignment="1">
      <alignment horizontal="right"/>
    </xf>
    <xf numFmtId="0" fontId="20" fillId="26" borderId="0" xfId="98" applyFont="1" applyFill="1" applyAlignment="1">
      <alignment horizontal="left" wrapText="1"/>
    </xf>
    <xf numFmtId="0" fontId="20" fillId="26" borderId="0" xfId="98" applyFont="1" applyFill="1" applyAlignment="1">
      <alignment horizontal="left" wrapText="1"/>
    </xf>
    <xf numFmtId="0" fontId="22" fillId="26" borderId="0" xfId="98" applyFont="1" applyFill="1"/>
    <xf numFmtId="0" fontId="20" fillId="0" borderId="0" xfId="98" applyFont="1" applyFill="1"/>
    <xf numFmtId="0" fontId="21" fillId="26" borderId="0" xfId="98" applyFont="1" applyFill="1"/>
    <xf numFmtId="0" fontId="60" fillId="24" borderId="0" xfId="128" applyFont="1" applyFill="1" applyBorder="1" applyAlignment="1" applyProtection="1">
      <protection locked="0"/>
    </xf>
    <xf numFmtId="0" fontId="22" fillId="26" borderId="0" xfId="128" applyFont="1" applyFill="1" applyBorder="1" applyAlignment="1">
      <alignment horizontal="center"/>
    </xf>
    <xf numFmtId="0" fontId="60" fillId="0" borderId="0" xfId="128" applyFont="1" applyFill="1" applyBorder="1" applyAlignment="1" applyProtection="1">
      <alignment wrapText="1"/>
      <protection locked="0"/>
    </xf>
    <xf numFmtId="167" fontId="60" fillId="0" borderId="0" xfId="128" applyNumberFormat="1" applyFont="1" applyFill="1" applyBorder="1" applyAlignment="1">
      <alignment horizontal="center"/>
    </xf>
    <xf numFmtId="0" fontId="60" fillId="26" borderId="0" xfId="128" applyFont="1" applyFill="1" applyBorder="1" applyAlignment="1"/>
    <xf numFmtId="0" fontId="1" fillId="0" borderId="0" xfId="128" applyAlignment="1">
      <alignment wrapText="1"/>
    </xf>
    <xf numFmtId="0" fontId="46" fillId="26" borderId="0" xfId="128" applyFont="1" applyFill="1" applyBorder="1" applyAlignment="1"/>
    <xf numFmtId="0" fontId="22" fillId="26" borderId="0" xfId="98" applyFont="1" applyFill="1" applyAlignment="1">
      <alignment horizontal="center"/>
    </xf>
    <xf numFmtId="0" fontId="47" fillId="32" borderId="16" xfId="98" applyFont="1" applyFill="1" applyBorder="1" applyAlignment="1">
      <alignment horizontal="left"/>
    </xf>
    <xf numFmtId="0" fontId="47" fillId="32" borderId="15" xfId="98" applyFont="1" applyFill="1" applyBorder="1" applyAlignment="1">
      <alignment horizontal="left"/>
    </xf>
    <xf numFmtId="0" fontId="47" fillId="32" borderId="40" xfId="98" applyFont="1" applyFill="1" applyBorder="1" applyAlignment="1">
      <alignment horizontal="left"/>
    </xf>
    <xf numFmtId="0" fontId="61" fillId="26" borderId="18" xfId="98" applyFont="1" applyFill="1" applyBorder="1" applyAlignment="1">
      <alignment horizontal="center" vertical="center" wrapText="1"/>
    </xf>
    <xf numFmtId="0" fontId="61" fillId="26" borderId="19" xfId="98" applyFont="1" applyFill="1" applyBorder="1" applyAlignment="1">
      <alignment horizontal="center" vertical="center" wrapText="1"/>
    </xf>
    <xf numFmtId="0" fontId="61" fillId="26" borderId="20" xfId="98" applyFont="1" applyFill="1" applyBorder="1" applyAlignment="1">
      <alignment horizontal="center" vertical="center" wrapText="1"/>
    </xf>
    <xf numFmtId="0" fontId="62" fillId="26" borderId="18" xfId="98" applyFont="1" applyFill="1" applyBorder="1" applyAlignment="1">
      <alignment horizontal="center" vertical="center" wrapText="1"/>
    </xf>
    <xf numFmtId="0" fontId="62" fillId="26" borderId="19" xfId="98" applyFont="1" applyFill="1" applyBorder="1" applyAlignment="1">
      <alignment horizontal="center" vertical="center" wrapText="1"/>
    </xf>
    <xf numFmtId="0" fontId="62" fillId="26" borderId="20" xfId="98" applyFont="1" applyFill="1" applyBorder="1" applyAlignment="1">
      <alignment horizontal="center" vertical="center" wrapText="1"/>
    </xf>
    <xf numFmtId="0" fontId="63" fillId="26" borderId="0" xfId="98" applyFont="1" applyFill="1" applyAlignment="1">
      <alignment wrapText="1"/>
    </xf>
    <xf numFmtId="0" fontId="63" fillId="26" borderId="24" xfId="98" applyFont="1" applyFill="1" applyBorder="1" applyAlignment="1">
      <alignment horizontal="center" vertical="center" wrapText="1"/>
    </xf>
    <xf numFmtId="0" fontId="63" fillId="26" borderId="0" xfId="98" applyFont="1" applyFill="1" applyBorder="1" applyAlignment="1">
      <alignment horizontal="center" vertical="center" wrapText="1"/>
    </xf>
    <xf numFmtId="0" fontId="63" fillId="26" borderId="41" xfId="98" applyFont="1" applyFill="1" applyBorder="1" applyAlignment="1">
      <alignment horizontal="center" vertical="center" wrapText="1"/>
    </xf>
    <xf numFmtId="0" fontId="63" fillId="26" borderId="42" xfId="98" applyFont="1" applyFill="1" applyBorder="1" applyAlignment="1">
      <alignment horizontal="center" vertical="center" wrapText="1"/>
    </xf>
    <xf numFmtId="0" fontId="63" fillId="26" borderId="0" xfId="98" applyFont="1" applyFill="1" applyAlignment="1">
      <alignment horizontal="center" wrapText="1"/>
    </xf>
    <xf numFmtId="0" fontId="47" fillId="0" borderId="0" xfId="98" applyFont="1" applyFill="1"/>
    <xf numFmtId="0" fontId="22" fillId="24" borderId="43" xfId="98" applyFont="1" applyFill="1" applyBorder="1" applyProtection="1">
      <protection locked="0"/>
    </xf>
    <xf numFmtId="0" fontId="22" fillId="33" borderId="0" xfId="98" applyFont="1" applyFill="1" applyBorder="1" applyAlignment="1">
      <alignment horizontal="center" vertical="center"/>
    </xf>
    <xf numFmtId="0" fontId="22" fillId="34" borderId="41" xfId="98" applyFont="1" applyFill="1" applyBorder="1"/>
    <xf numFmtId="0" fontId="49" fillId="26" borderId="21" xfId="98" applyFont="1" applyFill="1" applyBorder="1"/>
    <xf numFmtId="0" fontId="22" fillId="35" borderId="35" xfId="98" applyFont="1" applyFill="1" applyBorder="1"/>
    <xf numFmtId="0" fontId="22" fillId="35" borderId="0" xfId="98" applyFont="1" applyFill="1" applyBorder="1"/>
    <xf numFmtId="0" fontId="22" fillId="26" borderId="10" xfId="98" applyFont="1" applyFill="1" applyBorder="1"/>
    <xf numFmtId="0" fontId="49" fillId="26" borderId="0" xfId="98" applyFont="1" applyFill="1"/>
    <xf numFmtId="0" fontId="22" fillId="26" borderId="0" xfId="98" applyFont="1" applyFill="1" applyAlignment="1">
      <alignment wrapText="1"/>
    </xf>
    <xf numFmtId="0" fontId="22" fillId="26" borderId="0" xfId="128" applyFont="1" applyFill="1"/>
    <xf numFmtId="0" fontId="64" fillId="0" borderId="0" xfId="129"/>
    <xf numFmtId="0" fontId="22" fillId="26" borderId="0" xfId="98" applyFont="1" applyFill="1" applyBorder="1" applyAlignment="1">
      <alignment wrapText="1"/>
    </xf>
    <xf numFmtId="0" fontId="22" fillId="26" borderId="0" xfId="98" applyFont="1" applyFill="1" applyBorder="1" applyAlignment="1">
      <alignment horizontal="left" vertical="center" wrapText="1"/>
    </xf>
    <xf numFmtId="0" fontId="22" fillId="26" borderId="0" xfId="98" applyFont="1" applyFill="1" applyBorder="1"/>
    <xf numFmtId="0" fontId="45" fillId="26" borderId="0" xfId="98" applyFont="1" applyFill="1"/>
    <xf numFmtId="0" fontId="22" fillId="26" borderId="0" xfId="128" applyFont="1" applyFill="1" applyBorder="1"/>
    <xf numFmtId="0" fontId="64" fillId="0" borderId="0" xfId="129" applyBorder="1"/>
    <xf numFmtId="0" fontId="64" fillId="26" borderId="0" xfId="129" applyFill="1" applyBorder="1"/>
  </cellXfs>
  <cellStyles count="13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17"/>
    <cellStyle name="Calculation 3" xfId="31"/>
    <cellStyle name="Calculation 3 2" xfId="120"/>
    <cellStyle name="Check Cell 2" xfId="74"/>
    <cellStyle name="Check Cell 3" xfId="32"/>
    <cellStyle name="Comma 2" xfId="106"/>
    <cellStyle name="Currency 2" xfId="1"/>
    <cellStyle name="Currency 3" xfId="108"/>
    <cellStyle name="Explanatory Text 2" xfId="75"/>
    <cellStyle name="Explanatory Text 3" xfId="33"/>
    <cellStyle name="Good" xfId="11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9" builtinId="8"/>
    <cellStyle name="Input 2" xfId="81"/>
    <cellStyle name="Input 2 2" xfId="118"/>
    <cellStyle name="Input 3" xfId="39"/>
    <cellStyle name="Input 3 2" xfId="121"/>
    <cellStyle name="Linked Cell 2" xfId="82"/>
    <cellStyle name="Linked Cell 3" xfId="40"/>
    <cellStyle name="Neutral 2" xfId="83"/>
    <cellStyle name="Neutral 3" xfId="41"/>
    <cellStyle name="Normal" xfId="0" builtinId="0"/>
    <cellStyle name="Normal 10" xfId="115"/>
    <cellStyle name="Normal 11" xfId="128"/>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2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2 2" xfId="127"/>
    <cellStyle name="Note 3" xfId="89"/>
    <cellStyle name="Note 3 2" xfId="123"/>
    <cellStyle name="Note 4" xfId="42"/>
    <cellStyle name="Note 4 2" xfId="99"/>
    <cellStyle name="Note 4 3" xfId="116"/>
    <cellStyle name="Output 2" xfId="84"/>
    <cellStyle name="Output 2 2" xfId="119"/>
    <cellStyle name="Output 3" xfId="43"/>
    <cellStyle name="Output 3 2" xfId="122"/>
    <cellStyle name="Title 2" xfId="85"/>
    <cellStyle name="Title 3" xfId="44"/>
    <cellStyle name="Total 2" xfId="86"/>
    <cellStyle name="Total 2 2" xfId="125"/>
    <cellStyle name="Total 3" xfId="45"/>
    <cellStyle name="Total 3 2" xfId="126"/>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401955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43529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Eric's%20Bids/RFP%20730-19192%20CMAR%20UH%20Law%20Center/Evaluation%20Matrix%20%20RFP%20730-19192%20CMAR%20UH%20Law%20Ce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Respondent Summary"/>
    </sheetNames>
    <sheetDataSet>
      <sheetData sheetId="0">
        <row r="13">
          <cell r="A13" t="str">
            <v>Austin</v>
          </cell>
        </row>
        <row r="14">
          <cell r="A14" t="str">
            <v>Tellepsen</v>
          </cell>
        </row>
        <row r="15">
          <cell r="A15" t="str">
            <v>Turner</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I14" sqref="I14"/>
    </sheetView>
  </sheetViews>
  <sheetFormatPr defaultRowHeight="12.75" x14ac:dyDescent="0.2"/>
  <cols>
    <col min="1" max="3" width="9.42578125" customWidth="1"/>
    <col min="4" max="4" width="11.5703125" bestFit="1" customWidth="1"/>
    <col min="5" max="5" width="9.28515625" bestFit="1" customWidth="1"/>
    <col min="6" max="6" width="15.85546875" bestFit="1" customWidth="1"/>
    <col min="7" max="7" width="9.28515625" bestFit="1" customWidth="1"/>
    <col min="8" max="8" width="15" style="6" bestFit="1" customWidth="1"/>
    <col min="9" max="9" width="15.7109375" bestFit="1" customWidth="1"/>
  </cols>
  <sheetData>
    <row r="1" spans="1:18" ht="15.75" x14ac:dyDescent="0.25">
      <c r="A1" s="8" t="s">
        <v>0</v>
      </c>
      <c r="B1" s="7"/>
      <c r="C1" s="7"/>
      <c r="D1" s="7"/>
      <c r="E1" s="4"/>
      <c r="F1" s="4"/>
      <c r="G1" s="4"/>
      <c r="H1" s="4"/>
    </row>
    <row r="2" spans="1:18" ht="15.75" x14ac:dyDescent="0.25">
      <c r="A2" s="2"/>
      <c r="B2" s="1"/>
      <c r="C2" s="3"/>
      <c r="D2" s="3"/>
      <c r="E2" s="3"/>
      <c r="F2" s="3"/>
      <c r="G2" s="3"/>
      <c r="H2" s="3"/>
      <c r="I2" s="3"/>
      <c r="J2" s="3"/>
    </row>
    <row r="3" spans="1:18" s="5" customFormat="1"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7" t="str">
        <f>[1]Evaluation!A13</f>
        <v>Austin</v>
      </c>
      <c r="B4" s="87"/>
      <c r="C4" s="87"/>
      <c r="D4" s="78">
        <v>35</v>
      </c>
      <c r="E4" s="78">
        <v>27</v>
      </c>
      <c r="F4" s="73">
        <f>'Cost Summary'!E16</f>
        <v>17.022314360628521</v>
      </c>
      <c r="G4" s="78">
        <v>4</v>
      </c>
      <c r="H4" s="78">
        <v>10</v>
      </c>
      <c r="I4" s="62">
        <f>SUM(D4:H4)</f>
        <v>93.022314360628513</v>
      </c>
      <c r="J4" s="65"/>
      <c r="K4" s="65"/>
      <c r="L4" s="65"/>
      <c r="M4" s="65"/>
      <c r="N4" s="65"/>
      <c r="O4" s="65"/>
      <c r="P4" s="65"/>
      <c r="Q4" s="65"/>
      <c r="R4" s="65"/>
    </row>
    <row r="5" spans="1:18" x14ac:dyDescent="0.2">
      <c r="A5" s="87" t="str">
        <f>[1]Evaluation!A14</f>
        <v>Tellepsen</v>
      </c>
      <c r="B5" s="87"/>
      <c r="C5" s="87"/>
      <c r="D5" s="78">
        <v>28</v>
      </c>
      <c r="E5" s="78">
        <v>24</v>
      </c>
      <c r="F5" s="73">
        <f>'Cost Summary'!E17</f>
        <v>20</v>
      </c>
      <c r="G5" s="78">
        <v>4</v>
      </c>
      <c r="H5" s="78">
        <v>10</v>
      </c>
      <c r="I5" s="62">
        <f>SUM(D5:H5)</f>
        <v>86</v>
      </c>
      <c r="J5" s="65"/>
      <c r="K5" s="65"/>
      <c r="L5" s="65"/>
      <c r="M5" s="65"/>
      <c r="N5" s="65"/>
      <c r="O5" s="65"/>
      <c r="P5" s="65"/>
      <c r="Q5" s="65"/>
      <c r="R5" s="65"/>
    </row>
    <row r="6" spans="1:18" x14ac:dyDescent="0.2">
      <c r="A6" s="87" t="str">
        <f>[1]Evaluation!A15</f>
        <v>Turner</v>
      </c>
      <c r="B6" s="87"/>
      <c r="C6" s="87"/>
      <c r="D6" s="78">
        <v>21</v>
      </c>
      <c r="E6" s="78">
        <v>21</v>
      </c>
      <c r="F6" s="73">
        <f>'Cost Summary'!E18</f>
        <v>17.145487029177232</v>
      </c>
      <c r="G6" s="78">
        <v>3.5</v>
      </c>
      <c r="H6" s="78">
        <v>10</v>
      </c>
      <c r="I6" s="62">
        <f>SUM(D6:H6)</f>
        <v>72.645487029177232</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sheetData>
  <mergeCells count="14">
    <mergeCell ref="A13:C13"/>
    <mergeCell ref="A14:C14"/>
    <mergeCell ref="A15:C15"/>
    <mergeCell ref="A16:C16"/>
    <mergeCell ref="A8:C8"/>
    <mergeCell ref="A9:C9"/>
    <mergeCell ref="A10:C10"/>
    <mergeCell ref="A11:C11"/>
    <mergeCell ref="A12:C12"/>
    <mergeCell ref="A3:C3"/>
    <mergeCell ref="A6:C6"/>
    <mergeCell ref="A4:C4"/>
    <mergeCell ref="A5:C5"/>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H4" sqref="H4:H6"/>
    </sheetView>
  </sheetViews>
  <sheetFormatPr defaultRowHeight="12.75" x14ac:dyDescent="0.2"/>
  <cols>
    <col min="11" max="11" width="14.42578125" bestFit="1" customWidth="1"/>
  </cols>
  <sheetData>
    <row r="1" spans="1:18" ht="15.75" x14ac:dyDescent="0.25">
      <c r="A1" s="8" t="s">
        <v>0</v>
      </c>
      <c r="B1" s="7"/>
      <c r="C1" s="7"/>
      <c r="D1" s="7"/>
      <c r="E1" s="4"/>
      <c r="F1" s="4"/>
      <c r="G1" s="4"/>
      <c r="H1" s="4"/>
      <c r="I1" s="4"/>
    </row>
    <row r="2" spans="1:18" ht="15.75" x14ac:dyDescent="0.25">
      <c r="A2" s="4"/>
      <c r="B2" s="3"/>
      <c r="C2" s="3"/>
      <c r="D2" s="3"/>
      <c r="E2" s="3"/>
      <c r="F2" s="3"/>
      <c r="G2" s="3"/>
      <c r="H2" s="3"/>
      <c r="I2" s="3"/>
    </row>
    <row r="3" spans="1:18"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7" t="str">
        <f>[1]Evaluation!A13</f>
        <v>Austin</v>
      </c>
      <c r="B4" s="87"/>
      <c r="C4" s="87"/>
      <c r="D4" s="79">
        <v>33.6</v>
      </c>
      <c r="E4" s="79">
        <v>28.200000000000003</v>
      </c>
      <c r="F4" s="73">
        <f>'Cost Summary'!E16</f>
        <v>17.022314360628521</v>
      </c>
      <c r="G4" s="79">
        <v>4.8</v>
      </c>
      <c r="H4" s="85">
        <v>10</v>
      </c>
      <c r="I4" s="62">
        <f>SUM(D4:H4)</f>
        <v>93.622314360628522</v>
      </c>
      <c r="J4" s="65"/>
      <c r="K4" s="65"/>
      <c r="L4" s="65"/>
      <c r="M4" s="65"/>
      <c r="N4" s="65"/>
      <c r="O4" s="65"/>
      <c r="P4" s="65"/>
      <c r="Q4" s="65"/>
      <c r="R4" s="65"/>
    </row>
    <row r="5" spans="1:18" x14ac:dyDescent="0.2">
      <c r="A5" s="87" t="str">
        <f>[1]Evaluation!A14</f>
        <v>Tellepsen</v>
      </c>
      <c r="B5" s="87"/>
      <c r="C5" s="87"/>
      <c r="D5" s="79">
        <v>30.800000000000004</v>
      </c>
      <c r="E5" s="79">
        <v>27</v>
      </c>
      <c r="F5" s="73">
        <f>'Cost Summary'!E17</f>
        <v>20</v>
      </c>
      <c r="G5" s="79">
        <v>4.3</v>
      </c>
      <c r="H5" s="85">
        <v>10</v>
      </c>
      <c r="I5" s="62">
        <f>SUM(D5:H5)</f>
        <v>92.100000000000009</v>
      </c>
      <c r="J5" s="65"/>
      <c r="K5" s="65"/>
      <c r="L5" s="65"/>
      <c r="M5" s="65"/>
      <c r="N5" s="65"/>
      <c r="O5" s="65"/>
      <c r="P5" s="65"/>
      <c r="Q5" s="65"/>
      <c r="R5" s="65"/>
    </row>
    <row r="6" spans="1:18" x14ac:dyDescent="0.2">
      <c r="A6" s="87" t="str">
        <f>[1]Evaluation!A15</f>
        <v>Turner</v>
      </c>
      <c r="B6" s="87"/>
      <c r="C6" s="87"/>
      <c r="D6" s="79">
        <v>32.199999999999996</v>
      </c>
      <c r="E6" s="79">
        <v>27.599999999999998</v>
      </c>
      <c r="F6" s="73">
        <f>'Cost Summary'!E18</f>
        <v>17.145487029177232</v>
      </c>
      <c r="G6" s="79">
        <v>4.5</v>
      </c>
      <c r="H6" s="85">
        <v>10</v>
      </c>
      <c r="I6" s="62">
        <f>SUM(D6:H6)</f>
        <v>91.445487029177229</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sheetData>
  <mergeCells count="14">
    <mergeCell ref="A13:C13"/>
    <mergeCell ref="A14:C14"/>
    <mergeCell ref="A15:C15"/>
    <mergeCell ref="A16:C16"/>
    <mergeCell ref="A8:C8"/>
    <mergeCell ref="A9:C9"/>
    <mergeCell ref="A10:C10"/>
    <mergeCell ref="A11:C11"/>
    <mergeCell ref="A12:C12"/>
    <mergeCell ref="A6:C6"/>
    <mergeCell ref="A3:C3"/>
    <mergeCell ref="A4:C4"/>
    <mergeCell ref="A5:C5"/>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H4" sqref="H4:H6"/>
    </sheetView>
  </sheetViews>
  <sheetFormatPr defaultRowHeight="12.75" x14ac:dyDescent="0.2"/>
  <cols>
    <col min="10" max="10" width="9.85546875" bestFit="1" customWidth="1"/>
    <col min="11" max="11" width="14.42578125" bestFit="1" customWidth="1"/>
  </cols>
  <sheetData>
    <row r="1" spans="1:18" ht="15.75" x14ac:dyDescent="0.25">
      <c r="A1" s="8" t="s">
        <v>0</v>
      </c>
      <c r="B1" s="7"/>
      <c r="C1" s="7"/>
      <c r="D1" s="7"/>
      <c r="E1" s="4"/>
      <c r="F1" s="4"/>
      <c r="G1" s="4"/>
      <c r="H1" s="4"/>
      <c r="I1" s="4"/>
      <c r="J1" s="6"/>
    </row>
    <row r="2" spans="1:18" ht="15.75" x14ac:dyDescent="0.25">
      <c r="A2" s="4"/>
      <c r="B2" s="3"/>
      <c r="C2" s="3"/>
      <c r="D2" s="3"/>
      <c r="E2" s="3"/>
      <c r="F2" s="3"/>
      <c r="G2" s="3"/>
      <c r="H2" s="3"/>
      <c r="I2" s="3"/>
    </row>
    <row r="3" spans="1:18"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7" t="str">
        <f>[1]Evaluation!A13</f>
        <v>Austin</v>
      </c>
      <c r="B4" s="87"/>
      <c r="C4" s="87"/>
      <c r="D4" s="80">
        <v>35</v>
      </c>
      <c r="E4" s="80">
        <v>30</v>
      </c>
      <c r="F4" s="73">
        <f>'Cost Summary'!E16</f>
        <v>17.022314360628521</v>
      </c>
      <c r="G4" s="80">
        <v>5</v>
      </c>
      <c r="H4" s="85">
        <v>10</v>
      </c>
      <c r="I4" s="62">
        <f>SUM(D4:H4)</f>
        <v>97.022314360628513</v>
      </c>
      <c r="J4" s="65"/>
      <c r="K4" s="65"/>
      <c r="L4" s="65"/>
      <c r="M4" s="65"/>
      <c r="N4" s="65"/>
      <c r="O4" s="65"/>
      <c r="P4" s="65"/>
      <c r="Q4" s="65"/>
      <c r="R4" s="65"/>
    </row>
    <row r="5" spans="1:18" x14ac:dyDescent="0.2">
      <c r="A5" s="87" t="str">
        <f>[1]Evaluation!A14</f>
        <v>Tellepsen</v>
      </c>
      <c r="B5" s="87"/>
      <c r="C5" s="87"/>
      <c r="D5" s="80">
        <v>31.5</v>
      </c>
      <c r="E5" s="80">
        <v>27</v>
      </c>
      <c r="F5" s="73">
        <f>'Cost Summary'!E17</f>
        <v>20</v>
      </c>
      <c r="G5" s="80">
        <v>5</v>
      </c>
      <c r="H5" s="85">
        <v>10</v>
      </c>
      <c r="I5" s="62">
        <f>SUM(D5:H5)</f>
        <v>93.5</v>
      </c>
      <c r="J5" s="65"/>
      <c r="K5" s="65"/>
      <c r="L5" s="65"/>
      <c r="M5" s="65"/>
      <c r="N5" s="65"/>
      <c r="O5" s="65"/>
      <c r="P5" s="65"/>
      <c r="Q5" s="65"/>
      <c r="R5" s="65"/>
    </row>
    <row r="6" spans="1:18" x14ac:dyDescent="0.2">
      <c r="A6" s="87" t="str">
        <f>[1]Evaluation!A15</f>
        <v>Turner</v>
      </c>
      <c r="B6" s="87"/>
      <c r="C6" s="87"/>
      <c r="D6" s="80">
        <v>28</v>
      </c>
      <c r="E6" s="80">
        <v>27</v>
      </c>
      <c r="F6" s="73">
        <f>'Cost Summary'!E18</f>
        <v>17.145487029177232</v>
      </c>
      <c r="G6" s="80">
        <v>4.5</v>
      </c>
      <c r="H6" s="85">
        <v>10</v>
      </c>
      <c r="I6" s="62">
        <f>SUM(D6:H6)</f>
        <v>86.645487029177232</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sheetData>
  <mergeCells count="14">
    <mergeCell ref="A13:C13"/>
    <mergeCell ref="A14:C14"/>
    <mergeCell ref="A15:C15"/>
    <mergeCell ref="A16:C16"/>
    <mergeCell ref="A8:C8"/>
    <mergeCell ref="A9:C9"/>
    <mergeCell ref="A10:C10"/>
    <mergeCell ref="A11:C11"/>
    <mergeCell ref="A12:C12"/>
    <mergeCell ref="A6:C6"/>
    <mergeCell ref="A3:C3"/>
    <mergeCell ref="A4:C4"/>
    <mergeCell ref="A5:C5"/>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F6" sqref="F6"/>
    </sheetView>
  </sheetViews>
  <sheetFormatPr defaultRowHeight="12.75" x14ac:dyDescent="0.2"/>
  <cols>
    <col min="10" max="10" width="9.85546875" bestFit="1" customWidth="1"/>
    <col min="11" max="11" width="14.42578125" bestFit="1" customWidth="1"/>
  </cols>
  <sheetData>
    <row r="1" spans="1:18" ht="15.75" x14ac:dyDescent="0.25">
      <c r="A1" s="8" t="s">
        <v>0</v>
      </c>
      <c r="B1" s="7"/>
      <c r="C1" s="7"/>
      <c r="D1" s="7"/>
      <c r="E1" s="4"/>
      <c r="F1" s="4"/>
      <c r="G1" s="4"/>
      <c r="H1" s="4"/>
      <c r="I1" s="4"/>
      <c r="J1" s="6"/>
    </row>
    <row r="2" spans="1:18" ht="15.75" x14ac:dyDescent="0.25">
      <c r="A2" s="4"/>
      <c r="B2" s="3"/>
      <c r="C2" s="3"/>
      <c r="D2" s="3"/>
      <c r="E2" s="3"/>
      <c r="F2" s="3"/>
      <c r="G2" s="3"/>
      <c r="H2" s="3"/>
      <c r="I2" s="3"/>
      <c r="J2" s="3"/>
    </row>
    <row r="3" spans="1:18"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7" t="str">
        <f>[1]Evaluation!A13</f>
        <v>Austin</v>
      </c>
      <c r="B4" s="87"/>
      <c r="C4" s="87"/>
      <c r="D4" s="83">
        <v>31.5</v>
      </c>
      <c r="E4" s="83">
        <v>27</v>
      </c>
      <c r="F4" s="73">
        <f>'Cost Summary'!E16</f>
        <v>17.022314360628521</v>
      </c>
      <c r="G4" s="83">
        <v>5</v>
      </c>
      <c r="H4" s="85">
        <v>10</v>
      </c>
      <c r="I4" s="81">
        <f>SUM(D4:H4)</f>
        <v>90.522314360628513</v>
      </c>
      <c r="J4" s="65"/>
      <c r="K4" s="65"/>
      <c r="L4" s="65"/>
      <c r="M4" s="65"/>
      <c r="N4" s="65"/>
      <c r="O4" s="65"/>
      <c r="P4" s="65"/>
      <c r="Q4" s="65"/>
      <c r="R4" s="65"/>
    </row>
    <row r="5" spans="1:18" x14ac:dyDescent="0.2">
      <c r="A5" s="87" t="str">
        <f>[1]Evaluation!A14</f>
        <v>Tellepsen</v>
      </c>
      <c r="B5" s="87"/>
      <c r="C5" s="87"/>
      <c r="D5" s="83">
        <v>31.5</v>
      </c>
      <c r="E5" s="83">
        <v>24</v>
      </c>
      <c r="F5" s="73">
        <f>'Cost Summary'!E17</f>
        <v>20</v>
      </c>
      <c r="G5" s="83">
        <v>4</v>
      </c>
      <c r="H5" s="85">
        <v>10</v>
      </c>
      <c r="I5" s="81">
        <f>SUM(D5:H5)</f>
        <v>89.5</v>
      </c>
      <c r="J5" s="65"/>
      <c r="K5" s="65"/>
      <c r="L5" s="65"/>
      <c r="M5" s="65"/>
      <c r="N5" s="65"/>
      <c r="O5" s="65"/>
      <c r="P5" s="65"/>
      <c r="Q5" s="65"/>
      <c r="R5" s="65"/>
    </row>
    <row r="6" spans="1:18" x14ac:dyDescent="0.2">
      <c r="A6" s="87" t="str">
        <f>[1]Evaluation!A15</f>
        <v>Turner</v>
      </c>
      <c r="B6" s="87"/>
      <c r="C6" s="87"/>
      <c r="D6" s="83">
        <v>21</v>
      </c>
      <c r="E6" s="83">
        <v>18</v>
      </c>
      <c r="F6" s="73">
        <f>'Cost Summary'!E18</f>
        <v>17.145487029177232</v>
      </c>
      <c r="G6" s="83">
        <v>2</v>
      </c>
      <c r="H6" s="85">
        <v>10</v>
      </c>
      <c r="I6" s="81">
        <f>SUM(D6:H6)</f>
        <v>68.145487029177232</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sheetData>
  <mergeCells count="14">
    <mergeCell ref="A13:C13"/>
    <mergeCell ref="A14:C14"/>
    <mergeCell ref="A15:C15"/>
    <mergeCell ref="A16:C16"/>
    <mergeCell ref="A8:C8"/>
    <mergeCell ref="A9:C9"/>
    <mergeCell ref="A10:C10"/>
    <mergeCell ref="A11:C11"/>
    <mergeCell ref="A12:C12"/>
    <mergeCell ref="A6:C6"/>
    <mergeCell ref="A3:C3"/>
    <mergeCell ref="A4:C4"/>
    <mergeCell ref="A5:C5"/>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H4" sqref="H4:H6"/>
    </sheetView>
  </sheetViews>
  <sheetFormatPr defaultRowHeight="12.75" x14ac:dyDescent="0.2"/>
  <cols>
    <col min="10" max="10" width="9.85546875" bestFit="1" customWidth="1"/>
    <col min="11" max="11" width="14.42578125" bestFit="1" customWidth="1"/>
  </cols>
  <sheetData>
    <row r="1" spans="1:18" ht="15.75" x14ac:dyDescent="0.25">
      <c r="A1" s="8" t="s">
        <v>0</v>
      </c>
      <c r="B1" s="7"/>
      <c r="C1" s="7"/>
      <c r="D1" s="7"/>
      <c r="E1" s="4"/>
      <c r="F1" s="4"/>
      <c r="G1" s="4"/>
      <c r="H1" s="4"/>
      <c r="I1" s="4"/>
      <c r="J1" s="6"/>
    </row>
    <row r="2" spans="1:18" ht="15.75" x14ac:dyDescent="0.25">
      <c r="A2" s="4"/>
      <c r="B2" s="3"/>
      <c r="C2" s="3"/>
      <c r="D2" s="3"/>
      <c r="E2" s="3"/>
      <c r="F2" s="3"/>
      <c r="G2" s="3"/>
      <c r="H2" s="3"/>
      <c r="I2" s="3"/>
      <c r="J2" s="3"/>
    </row>
    <row r="3" spans="1:18"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7" t="str">
        <f>[1]Evaluation!A13</f>
        <v>Austin</v>
      </c>
      <c r="B4" s="87"/>
      <c r="C4" s="87"/>
      <c r="D4" s="84">
        <v>35</v>
      </c>
      <c r="E4" s="84">
        <v>30</v>
      </c>
      <c r="F4" s="73">
        <f>'Cost Summary'!E16</f>
        <v>17.022314360628521</v>
      </c>
      <c r="G4" s="84">
        <v>5</v>
      </c>
      <c r="H4" s="85">
        <v>10</v>
      </c>
      <c r="I4" s="62">
        <f>SUM(D4:H4)</f>
        <v>97.022314360628513</v>
      </c>
      <c r="J4" s="65"/>
      <c r="K4" s="65"/>
      <c r="L4" s="65"/>
      <c r="M4" s="65"/>
      <c r="N4" s="65"/>
      <c r="O4" s="65"/>
      <c r="P4" s="65"/>
      <c r="Q4" s="65"/>
      <c r="R4" s="65"/>
    </row>
    <row r="5" spans="1:18" x14ac:dyDescent="0.2">
      <c r="A5" s="87" t="str">
        <f>[1]Evaluation!A14</f>
        <v>Tellepsen</v>
      </c>
      <c r="B5" s="87"/>
      <c r="C5" s="87"/>
      <c r="D5" s="84">
        <v>28</v>
      </c>
      <c r="E5" s="84">
        <v>24</v>
      </c>
      <c r="F5" s="73">
        <f>'Cost Summary'!E17</f>
        <v>20</v>
      </c>
      <c r="G5" s="84">
        <v>4</v>
      </c>
      <c r="H5" s="85">
        <v>10</v>
      </c>
      <c r="I5" s="62">
        <f>SUM(D5:H5)</f>
        <v>86</v>
      </c>
      <c r="J5" s="65"/>
      <c r="K5" s="65"/>
      <c r="L5" s="65"/>
      <c r="M5" s="65"/>
      <c r="N5" s="65"/>
      <c r="O5" s="65"/>
      <c r="P5" s="65"/>
      <c r="Q5" s="65"/>
      <c r="R5" s="65"/>
    </row>
    <row r="6" spans="1:18" x14ac:dyDescent="0.2">
      <c r="A6" s="87" t="str">
        <f>[1]Evaluation!A15</f>
        <v>Turner</v>
      </c>
      <c r="B6" s="87"/>
      <c r="C6" s="87"/>
      <c r="D6" s="84">
        <v>21</v>
      </c>
      <c r="E6" s="84">
        <v>18</v>
      </c>
      <c r="F6" s="73">
        <f>'Cost Summary'!E18</f>
        <v>17.145487029177232</v>
      </c>
      <c r="G6" s="84">
        <v>3</v>
      </c>
      <c r="H6" s="85">
        <v>10</v>
      </c>
      <c r="I6" s="62">
        <f>SUM(D6:H6)</f>
        <v>69.145487029177232</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sheetData>
  <mergeCells count="14">
    <mergeCell ref="A13:C13"/>
    <mergeCell ref="A14:C14"/>
    <mergeCell ref="A15:C15"/>
    <mergeCell ref="A16:C16"/>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I4" sqref="I4"/>
    </sheetView>
  </sheetViews>
  <sheetFormatPr defaultRowHeight="12.75" x14ac:dyDescent="0.2"/>
  <cols>
    <col min="1" max="9" width="9.140625" style="6"/>
    <col min="10" max="10" width="9.85546875" style="6" bestFit="1" customWidth="1"/>
    <col min="11" max="11" width="14.42578125" style="6" bestFit="1" customWidth="1"/>
    <col min="12" max="16384" width="9.140625" style="6"/>
  </cols>
  <sheetData>
    <row r="1" spans="1:18" ht="15.75" x14ac:dyDescent="0.25">
      <c r="A1" s="8" t="s">
        <v>0</v>
      </c>
      <c r="B1" s="7"/>
      <c r="C1" s="7"/>
      <c r="D1" s="7"/>
      <c r="E1" s="4"/>
      <c r="F1" s="4"/>
      <c r="G1" s="4"/>
      <c r="H1" s="4"/>
      <c r="I1" s="4"/>
    </row>
    <row r="2" spans="1:18" ht="15.75" x14ac:dyDescent="0.25">
      <c r="A2" s="4"/>
      <c r="B2" s="3"/>
      <c r="C2" s="3"/>
      <c r="D2" s="3"/>
      <c r="E2" s="3"/>
      <c r="F2" s="3"/>
      <c r="G2" s="3"/>
      <c r="H2" s="3"/>
      <c r="I2" s="3"/>
      <c r="J2" s="3"/>
    </row>
    <row r="3" spans="1:18" x14ac:dyDescent="0.2">
      <c r="A3" s="86"/>
      <c r="B3" s="86"/>
      <c r="C3" s="86"/>
      <c r="D3" s="68" t="s">
        <v>38</v>
      </c>
      <c r="E3" s="68" t="s">
        <v>6</v>
      </c>
      <c r="F3" s="68" t="s">
        <v>39</v>
      </c>
      <c r="G3" s="68" t="s">
        <v>36</v>
      </c>
      <c r="H3" s="68" t="s">
        <v>40</v>
      </c>
      <c r="I3" s="69" t="s">
        <v>37</v>
      </c>
      <c r="J3" s="65"/>
      <c r="K3" s="65"/>
      <c r="L3" s="65"/>
      <c r="M3" s="65"/>
      <c r="N3" s="65"/>
      <c r="O3" s="65"/>
      <c r="P3" s="65"/>
      <c r="Q3" s="65"/>
      <c r="R3" s="65"/>
    </row>
    <row r="4" spans="1:18" x14ac:dyDescent="0.2">
      <c r="A4" s="88" t="str">
        <f>[1]Evaluation!A13</f>
        <v>Austin</v>
      </c>
      <c r="B4" s="88"/>
      <c r="C4" s="88"/>
      <c r="D4" s="85">
        <v>35</v>
      </c>
      <c r="E4" s="85">
        <v>28.799999999999997</v>
      </c>
      <c r="F4" s="73">
        <f>'Cost Summary'!E16</f>
        <v>17.022314360628521</v>
      </c>
      <c r="G4" s="85">
        <v>4.5</v>
      </c>
      <c r="H4" s="85">
        <v>10</v>
      </c>
      <c r="I4" s="62">
        <f>SUM(D4:H4)</f>
        <v>95.322314360628525</v>
      </c>
      <c r="J4" s="65"/>
      <c r="K4" s="65"/>
      <c r="L4" s="65"/>
      <c r="M4" s="65"/>
      <c r="N4" s="65"/>
      <c r="O4" s="65"/>
      <c r="P4" s="65"/>
      <c r="Q4" s="65"/>
      <c r="R4" s="65"/>
    </row>
    <row r="5" spans="1:18" x14ac:dyDescent="0.2">
      <c r="A5" s="87" t="str">
        <f>[1]Evaluation!A14</f>
        <v>Tellepsen</v>
      </c>
      <c r="B5" s="87"/>
      <c r="C5" s="87"/>
      <c r="D5" s="85">
        <v>31.5</v>
      </c>
      <c r="E5" s="85">
        <v>30</v>
      </c>
      <c r="F5" s="73">
        <f>'Cost Summary'!E17</f>
        <v>20</v>
      </c>
      <c r="G5" s="85">
        <v>5</v>
      </c>
      <c r="H5" s="85">
        <v>10</v>
      </c>
      <c r="I5" s="62">
        <f>SUM(D5:H5)</f>
        <v>96.5</v>
      </c>
      <c r="J5" s="65"/>
      <c r="K5" s="65"/>
      <c r="L5" s="65"/>
      <c r="M5" s="65"/>
      <c r="N5" s="65"/>
      <c r="O5" s="65"/>
      <c r="P5" s="65"/>
      <c r="Q5" s="65"/>
      <c r="R5" s="65"/>
    </row>
    <row r="6" spans="1:18" x14ac:dyDescent="0.2">
      <c r="A6" s="87" t="str">
        <f>[1]Evaluation!A15</f>
        <v>Turner</v>
      </c>
      <c r="B6" s="87"/>
      <c r="C6" s="87"/>
      <c r="D6" s="85">
        <v>31.5</v>
      </c>
      <c r="E6" s="85">
        <v>28.799999999999997</v>
      </c>
      <c r="F6" s="73">
        <f>'Cost Summary'!E18</f>
        <v>17.145487029177232</v>
      </c>
      <c r="G6" s="85">
        <v>3.5</v>
      </c>
      <c r="H6" s="85">
        <v>10</v>
      </c>
      <c r="I6" s="62">
        <f>SUM(D6:H6)</f>
        <v>90.945487029177229</v>
      </c>
      <c r="J6" s="65"/>
      <c r="K6" s="65"/>
      <c r="L6" s="65"/>
      <c r="M6" s="65"/>
      <c r="N6" s="65"/>
      <c r="O6" s="65"/>
      <c r="P6" s="65"/>
      <c r="Q6" s="65"/>
      <c r="R6" s="65"/>
    </row>
    <row r="7" spans="1:18" x14ac:dyDescent="0.2">
      <c r="A7" s="87"/>
      <c r="B7" s="87"/>
      <c r="C7" s="87"/>
      <c r="D7" s="65"/>
      <c r="E7" s="65"/>
      <c r="F7" s="65"/>
      <c r="G7" s="65"/>
      <c r="H7" s="65"/>
      <c r="I7" s="65"/>
      <c r="J7" s="65"/>
      <c r="K7" s="65"/>
      <c r="L7" s="65"/>
      <c r="M7" s="65"/>
      <c r="N7" s="65"/>
      <c r="O7" s="65"/>
      <c r="P7" s="65"/>
      <c r="Q7" s="65"/>
      <c r="R7" s="65"/>
    </row>
    <row r="8" spans="1:18" x14ac:dyDescent="0.2">
      <c r="A8" s="87"/>
      <c r="B8" s="87"/>
      <c r="C8" s="87"/>
      <c r="D8" s="65"/>
      <c r="E8" s="65"/>
      <c r="F8" s="65"/>
      <c r="G8" s="65"/>
      <c r="H8" s="65"/>
      <c r="I8" s="65"/>
      <c r="J8" s="65"/>
      <c r="K8" s="65"/>
      <c r="L8" s="65"/>
      <c r="M8" s="65"/>
      <c r="N8" s="65"/>
      <c r="O8" s="65"/>
      <c r="P8" s="65"/>
      <c r="Q8" s="65"/>
      <c r="R8" s="65"/>
    </row>
    <row r="9" spans="1:18" x14ac:dyDescent="0.2">
      <c r="A9" s="87"/>
      <c r="B9" s="87"/>
      <c r="C9" s="87"/>
      <c r="D9" s="65"/>
      <c r="E9" s="65"/>
      <c r="F9" s="65"/>
      <c r="G9" s="65"/>
      <c r="H9" s="65"/>
      <c r="I9" s="65"/>
      <c r="J9" s="65"/>
      <c r="K9" s="65"/>
      <c r="L9" s="65"/>
      <c r="M9" s="65"/>
      <c r="N9" s="65"/>
      <c r="O9" s="65"/>
      <c r="P9" s="65"/>
      <c r="Q9" s="65"/>
      <c r="R9" s="65"/>
    </row>
    <row r="10" spans="1:18" x14ac:dyDescent="0.2">
      <c r="A10" s="87"/>
      <c r="B10" s="87"/>
      <c r="C10" s="87"/>
      <c r="D10" s="65"/>
      <c r="E10" s="65"/>
      <c r="F10" s="65"/>
      <c r="G10" s="65"/>
      <c r="H10" s="65"/>
      <c r="I10" s="65"/>
      <c r="J10" s="65"/>
      <c r="K10" s="65"/>
      <c r="L10" s="65"/>
      <c r="M10" s="65"/>
      <c r="N10" s="65"/>
      <c r="O10" s="65"/>
      <c r="P10" s="65"/>
      <c r="Q10" s="65"/>
      <c r="R10" s="65"/>
    </row>
    <row r="11" spans="1:18" x14ac:dyDescent="0.2">
      <c r="A11" s="87"/>
      <c r="B11" s="87"/>
      <c r="C11" s="87"/>
      <c r="D11" s="65"/>
      <c r="E11" s="65"/>
      <c r="F11" s="65"/>
      <c r="G11" s="65"/>
      <c r="H11" s="65"/>
      <c r="I11" s="65"/>
      <c r="J11" s="65"/>
      <c r="K11" s="65"/>
      <c r="L11" s="65"/>
      <c r="M11" s="65"/>
      <c r="N11" s="65"/>
      <c r="O11" s="65"/>
      <c r="P11" s="65"/>
      <c r="Q11" s="65"/>
      <c r="R11" s="65"/>
    </row>
    <row r="12" spans="1:18" x14ac:dyDescent="0.2">
      <c r="A12" s="87"/>
      <c r="B12" s="87"/>
      <c r="C12" s="87"/>
      <c r="D12" s="65"/>
      <c r="E12" s="65"/>
      <c r="F12" s="65"/>
      <c r="G12" s="65"/>
      <c r="H12" s="65"/>
      <c r="I12" s="65"/>
      <c r="J12" s="65"/>
      <c r="K12" s="65"/>
      <c r="L12" s="65"/>
      <c r="M12" s="65"/>
      <c r="N12" s="65"/>
      <c r="O12" s="65"/>
      <c r="P12" s="65"/>
      <c r="Q12" s="65"/>
      <c r="R12" s="65"/>
    </row>
    <row r="13" spans="1:18" x14ac:dyDescent="0.2">
      <c r="A13" s="87"/>
      <c r="B13" s="87"/>
      <c r="C13" s="87"/>
      <c r="D13" s="65"/>
      <c r="E13" s="65"/>
      <c r="F13" s="65"/>
      <c r="G13" s="65"/>
      <c r="H13" s="65"/>
      <c r="I13" s="65"/>
      <c r="J13" s="65"/>
      <c r="K13" s="65"/>
      <c r="L13" s="65"/>
      <c r="M13" s="65"/>
      <c r="N13" s="65"/>
      <c r="O13" s="65"/>
      <c r="P13" s="65"/>
      <c r="Q13" s="65"/>
      <c r="R13" s="65"/>
    </row>
    <row r="14" spans="1:18" x14ac:dyDescent="0.2">
      <c r="A14" s="87"/>
      <c r="B14" s="87"/>
      <c r="C14" s="87"/>
      <c r="D14" s="65"/>
      <c r="E14" s="65"/>
      <c r="F14" s="65"/>
      <c r="G14" s="65"/>
      <c r="H14" s="65"/>
      <c r="I14" s="65"/>
      <c r="J14" s="65"/>
      <c r="K14" s="65"/>
      <c r="L14" s="65"/>
      <c r="M14" s="65"/>
      <c r="N14" s="65"/>
      <c r="O14" s="65"/>
      <c r="P14" s="65"/>
      <c r="Q14" s="65"/>
      <c r="R14" s="65"/>
    </row>
    <row r="15" spans="1:18" x14ac:dyDescent="0.2">
      <c r="A15" s="87"/>
      <c r="B15" s="87"/>
      <c r="C15" s="87"/>
      <c r="D15" s="65"/>
      <c r="E15" s="65"/>
      <c r="F15" s="65"/>
      <c r="G15" s="65"/>
      <c r="H15" s="65"/>
      <c r="I15" s="65"/>
      <c r="J15" s="65"/>
      <c r="K15" s="65"/>
      <c r="L15" s="65"/>
      <c r="M15" s="65"/>
      <c r="N15" s="65"/>
      <c r="O15" s="65"/>
      <c r="P15" s="65"/>
      <c r="Q15" s="65"/>
      <c r="R15" s="65"/>
    </row>
    <row r="16" spans="1:18" x14ac:dyDescent="0.2">
      <c r="A16" s="87"/>
      <c r="B16" s="87"/>
      <c r="C16" s="87"/>
      <c r="D16" s="65"/>
      <c r="E16" s="65"/>
      <c r="F16" s="65"/>
      <c r="G16" s="65"/>
      <c r="H16" s="65"/>
      <c r="I16" s="65"/>
      <c r="J16" s="65"/>
      <c r="K16" s="65"/>
      <c r="L16" s="65"/>
      <c r="M16" s="65"/>
      <c r="N16" s="65"/>
      <c r="O16" s="65"/>
      <c r="P16" s="65"/>
      <c r="Q16" s="65"/>
      <c r="R16" s="65"/>
    </row>
  </sheetData>
  <mergeCells count="14">
    <mergeCell ref="A13:C13"/>
    <mergeCell ref="A14:C14"/>
    <mergeCell ref="A15:C15"/>
    <mergeCell ref="A16:C16"/>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6"/>
  <sheetViews>
    <sheetView workbookViewId="0">
      <selection activeCell="B5" sqref="B5"/>
    </sheetView>
  </sheetViews>
  <sheetFormatPr defaultRowHeight="12.75" x14ac:dyDescent="0.2"/>
  <cols>
    <col min="1" max="1" width="33.5703125" style="6" customWidth="1"/>
    <col min="2" max="2" width="19.7109375" style="6" customWidth="1"/>
    <col min="3" max="3" width="20.85546875" style="6" customWidth="1"/>
    <col min="4" max="4" width="20.28515625" style="6" customWidth="1"/>
    <col min="5" max="6" width="22.85546875" style="6" customWidth="1"/>
    <col min="7" max="7" width="18.140625" style="6" customWidth="1"/>
    <col min="8" max="8" width="20.28515625" style="6" customWidth="1"/>
    <col min="9" max="9" width="9.140625" style="6"/>
    <col min="10" max="10" width="27.85546875" style="6" customWidth="1"/>
    <col min="11" max="11" width="14" style="6" bestFit="1" customWidth="1"/>
    <col min="12" max="12" width="15" style="6" bestFit="1" customWidth="1"/>
    <col min="13" max="13" width="18.42578125" style="6" bestFit="1" customWidth="1"/>
    <col min="14" max="14" width="24.5703125" style="6" customWidth="1"/>
    <col min="15" max="15" width="19.28515625" style="6" customWidth="1"/>
    <col min="16" max="16384" width="9.140625" style="6"/>
  </cols>
  <sheetData>
    <row r="1" spans="1:13" ht="34.5" customHeight="1" thickBot="1" x14ac:dyDescent="0.25">
      <c r="A1" s="92"/>
      <c r="B1" s="30"/>
      <c r="C1" s="31" t="s">
        <v>15</v>
      </c>
      <c r="D1" s="94" t="s">
        <v>16</v>
      </c>
      <c r="E1" s="95"/>
      <c r="F1" s="32"/>
      <c r="G1" s="33"/>
      <c r="H1" s="34" t="s">
        <v>17</v>
      </c>
    </row>
    <row r="2" spans="1:13" ht="39" customHeight="1" thickBot="1" x14ac:dyDescent="0.25">
      <c r="A2" s="93"/>
      <c r="B2" s="35" t="s">
        <v>18</v>
      </c>
      <c r="C2" s="36" t="s">
        <v>19</v>
      </c>
      <c r="D2" s="37" t="s">
        <v>20</v>
      </c>
      <c r="E2" s="38" t="s">
        <v>21</v>
      </c>
      <c r="F2" s="39" t="s">
        <v>41</v>
      </c>
      <c r="G2" s="40" t="s">
        <v>22</v>
      </c>
      <c r="H2" s="41" t="s">
        <v>23</v>
      </c>
      <c r="J2" s="42" t="s">
        <v>24</v>
      </c>
    </row>
    <row r="3" spans="1:13" ht="15" x14ac:dyDescent="0.2">
      <c r="A3" s="43" t="str">
        <f>'Evaluator 1'!A4:C4</f>
        <v>Austin</v>
      </c>
      <c r="B3" s="44">
        <f>J3*D3</f>
        <v>1685692.954342335</v>
      </c>
      <c r="C3" s="45">
        <v>75000</v>
      </c>
      <c r="D3" s="46">
        <v>2.9399999999999999E-2</v>
      </c>
      <c r="E3" s="45">
        <v>91802</v>
      </c>
      <c r="F3" s="45">
        <f>E3*$F$7</f>
        <v>2386852</v>
      </c>
      <c r="G3" s="47">
        <v>915960</v>
      </c>
      <c r="H3" s="48">
        <f>B3+C3+F3+G3</f>
        <v>5063504.9543423355</v>
      </c>
      <c r="J3" s="49">
        <f>(C7-(F3+G3)-C3)/(D3+1)</f>
        <v>57336495.045657657</v>
      </c>
      <c r="K3" s="50"/>
      <c r="L3" s="50"/>
      <c r="M3" s="50"/>
    </row>
    <row r="4" spans="1:13" ht="15" x14ac:dyDescent="0.2">
      <c r="A4" s="43" t="str">
        <f>'Evaluator 1'!A5:C5</f>
        <v>Tellepsen</v>
      </c>
      <c r="B4" s="44">
        <f t="shared" ref="B4:B5" si="0">J4*D4</f>
        <v>1510349.65497076</v>
      </c>
      <c r="C4" s="51">
        <v>61000</v>
      </c>
      <c r="D4" s="52">
        <v>2.5999999999999999E-2</v>
      </c>
      <c r="E4" s="51">
        <v>73917</v>
      </c>
      <c r="F4" s="45">
        <f t="shared" ref="F4:F5" si="1">E4*$F$7</f>
        <v>1921842</v>
      </c>
      <c r="G4" s="53">
        <v>816437</v>
      </c>
      <c r="H4" s="48">
        <f t="shared" ref="H4:H5" si="2">B4+C4+F4+G4</f>
        <v>4309628.6549707595</v>
      </c>
      <c r="J4" s="54">
        <f>(C7-(F4+G4)-C4)/(D4+1)</f>
        <v>58090371.345029235</v>
      </c>
      <c r="K4" s="50"/>
      <c r="L4" s="50"/>
      <c r="M4" s="50"/>
    </row>
    <row r="5" spans="1:13" ht="15" x14ac:dyDescent="0.2">
      <c r="A5" s="43" t="str">
        <f>'Evaluator 1'!A6:C6</f>
        <v>Turner</v>
      </c>
      <c r="B5" s="44">
        <f t="shared" si="0"/>
        <v>1876092.8854459187</v>
      </c>
      <c r="C5" s="51">
        <v>123700</v>
      </c>
      <c r="D5" s="52">
        <v>3.27E-2</v>
      </c>
      <c r="E5" s="51">
        <v>82836</v>
      </c>
      <c r="F5" s="45">
        <f t="shared" si="1"/>
        <v>2153736</v>
      </c>
      <c r="G5" s="53">
        <v>873600</v>
      </c>
      <c r="H5" s="48">
        <f t="shared" si="2"/>
        <v>5027128.8854459189</v>
      </c>
      <c r="J5" s="54">
        <f>(C7-(F5+G5)-C5)/(D5+1)</f>
        <v>57372871.114554085</v>
      </c>
      <c r="K5" s="50"/>
      <c r="L5" s="50"/>
      <c r="M5" s="50"/>
    </row>
    <row r="6" spans="1:13" ht="13.5" thickBot="1" x14ac:dyDescent="0.25">
      <c r="A6" s="55"/>
      <c r="B6" s="55"/>
      <c r="C6" s="56"/>
      <c r="D6" s="56"/>
      <c r="E6" s="56"/>
      <c r="F6" s="56"/>
      <c r="G6" s="56"/>
      <c r="H6" s="56"/>
    </row>
    <row r="7" spans="1:13" ht="15.75" thickBot="1" x14ac:dyDescent="0.25">
      <c r="A7" s="55"/>
      <c r="B7" s="57" t="s">
        <v>25</v>
      </c>
      <c r="C7" s="58">
        <v>62400000</v>
      </c>
      <c r="E7" s="59" t="s">
        <v>26</v>
      </c>
      <c r="F7" s="70">
        <v>26</v>
      </c>
      <c r="G7" s="59" t="s">
        <v>27</v>
      </c>
      <c r="H7" s="60">
        <f>MIN(H3:H5)</f>
        <v>4309628.6549707595</v>
      </c>
    </row>
    <row r="8" spans="1:13" x14ac:dyDescent="0.2">
      <c r="B8" s="61"/>
    </row>
    <row r="12" spans="1:13" ht="13.5" thickBot="1" x14ac:dyDescent="0.25">
      <c r="A12" s="101" t="s">
        <v>29</v>
      </c>
      <c r="B12" s="101"/>
      <c r="C12" s="63"/>
      <c r="D12" s="63"/>
      <c r="E12" s="63"/>
    </row>
    <row r="13" spans="1:13" x14ac:dyDescent="0.2">
      <c r="A13" s="102" t="s">
        <v>30</v>
      </c>
      <c r="B13" s="105" t="s">
        <v>31</v>
      </c>
      <c r="C13" s="89" t="s">
        <v>32</v>
      </c>
      <c r="D13" s="89" t="s">
        <v>33</v>
      </c>
      <c r="E13" s="89" t="s">
        <v>12</v>
      </c>
      <c r="F13" s="89" t="s">
        <v>34</v>
      </c>
    </row>
    <row r="14" spans="1:13" x14ac:dyDescent="0.2">
      <c r="A14" s="103"/>
      <c r="B14" s="106"/>
      <c r="C14" s="90"/>
      <c r="D14" s="90"/>
      <c r="E14" s="90"/>
      <c r="F14" s="90"/>
    </row>
    <row r="15" spans="1:13" ht="13.5" thickBot="1" x14ac:dyDescent="0.25">
      <c r="A15" s="104"/>
      <c r="B15" s="107"/>
      <c r="C15" s="91"/>
      <c r="D15" s="91"/>
      <c r="E15" s="91"/>
      <c r="F15" s="91"/>
    </row>
    <row r="16" spans="1:13" ht="15" x14ac:dyDescent="0.2">
      <c r="A16" s="18" t="str">
        <f>A3</f>
        <v>Austin</v>
      </c>
      <c r="B16" s="64">
        <f>H3</f>
        <v>5063504.9543423355</v>
      </c>
      <c r="C16" s="97">
        <v>20</v>
      </c>
      <c r="D16" s="99">
        <f>MIN(B16:B18)</f>
        <v>4309628.6549707595</v>
      </c>
      <c r="E16" s="67">
        <f>$C$16*($D$16/B16)</f>
        <v>17.022314360628521</v>
      </c>
      <c r="F16" s="66">
        <f>D16-B16</f>
        <v>-753876.29937157594</v>
      </c>
    </row>
    <row r="17" spans="1:6" ht="15" x14ac:dyDescent="0.2">
      <c r="A17" s="18" t="str">
        <f t="shared" ref="A17:A18" si="3">A4</f>
        <v>Tellepsen</v>
      </c>
      <c r="B17" s="64">
        <f>H4</f>
        <v>4309628.6549707595</v>
      </c>
      <c r="C17" s="98"/>
      <c r="D17" s="100"/>
      <c r="E17" s="67">
        <f t="shared" ref="E17:E18" si="4">$C$16*($D$16/B17)</f>
        <v>20</v>
      </c>
      <c r="F17" s="66">
        <f>B17-D16</f>
        <v>0</v>
      </c>
    </row>
    <row r="18" spans="1:6" ht="15" x14ac:dyDescent="0.2">
      <c r="A18" s="18" t="str">
        <f t="shared" si="3"/>
        <v>Turner</v>
      </c>
      <c r="B18" s="64">
        <f>H5</f>
        <v>5027128.8854459189</v>
      </c>
      <c r="C18" s="98"/>
      <c r="D18" s="100"/>
      <c r="E18" s="67">
        <f t="shared" si="4"/>
        <v>17.145487029177232</v>
      </c>
      <c r="F18" s="66">
        <f>B18-D16</f>
        <v>717500.23047515936</v>
      </c>
    </row>
    <row r="22" spans="1:6" x14ac:dyDescent="0.2">
      <c r="A22" s="96"/>
      <c r="B22" s="96"/>
    </row>
    <row r="23" spans="1:6" x14ac:dyDescent="0.2">
      <c r="A23" s="96"/>
      <c r="B23" s="96"/>
    </row>
    <row r="24" spans="1:6" x14ac:dyDescent="0.2">
      <c r="A24" s="96"/>
      <c r="B24" s="96"/>
    </row>
    <row r="25" spans="1:6" x14ac:dyDescent="0.2">
      <c r="A25" s="96"/>
      <c r="B25" s="96"/>
    </row>
    <row r="26" spans="1:6" x14ac:dyDescent="0.2">
      <c r="A26" s="96"/>
      <c r="B26" s="96"/>
    </row>
  </sheetData>
  <mergeCells count="12">
    <mergeCell ref="F13:F15"/>
    <mergeCell ref="A1:A2"/>
    <mergeCell ref="D1:E1"/>
    <mergeCell ref="A22:B26"/>
    <mergeCell ref="E13:E15"/>
    <mergeCell ref="C16:C18"/>
    <mergeCell ref="D16:D18"/>
    <mergeCell ref="A12:B12"/>
    <mergeCell ref="A13:A15"/>
    <mergeCell ref="B13:B15"/>
    <mergeCell ref="C13:C15"/>
    <mergeCell ref="D13:D15"/>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T20" sqref="T20"/>
    </sheetView>
  </sheetViews>
  <sheetFormatPr defaultRowHeight="15" x14ac:dyDescent="0.2"/>
  <cols>
    <col min="1" max="1" width="33" style="11" customWidth="1"/>
    <col min="2" max="3" width="6.42578125" style="11" bestFit="1" customWidth="1"/>
    <col min="4" max="7" width="7.7109375" style="11" customWidth="1"/>
    <col min="8" max="8" width="8.85546875" style="11" customWidth="1"/>
    <col min="9" max="9" width="7.5703125" style="11" customWidth="1"/>
    <col min="10" max="10" width="8.28515625" style="11" customWidth="1"/>
    <col min="11" max="15" width="4.140625" style="11" bestFit="1" customWidth="1"/>
    <col min="16" max="16" width="4.140625" style="11" customWidth="1"/>
    <col min="17" max="17" width="7.140625" style="11" bestFit="1" customWidth="1"/>
    <col min="18" max="16384" width="9.140625" style="11"/>
  </cols>
  <sheetData>
    <row r="1" spans="1:18" ht="15.75" x14ac:dyDescent="0.25">
      <c r="A1" s="9" t="s">
        <v>7</v>
      </c>
      <c r="B1" s="10"/>
      <c r="C1" s="9"/>
      <c r="D1" s="9"/>
      <c r="E1" s="9"/>
      <c r="F1" s="9"/>
      <c r="G1" s="9"/>
      <c r="H1" s="9"/>
      <c r="I1" s="9"/>
    </row>
    <row r="2" spans="1:18" ht="6" customHeight="1" x14ac:dyDescent="0.25">
      <c r="A2" s="9"/>
      <c r="B2" s="10"/>
      <c r="C2" s="9"/>
      <c r="D2" s="9"/>
      <c r="E2" s="9"/>
      <c r="F2" s="9"/>
      <c r="G2" s="9"/>
      <c r="H2" s="9"/>
      <c r="I2" s="9"/>
    </row>
    <row r="3" spans="1:18" ht="15.75" x14ac:dyDescent="0.25">
      <c r="A3" s="108" t="s">
        <v>35</v>
      </c>
      <c r="B3" s="108"/>
      <c r="C3" s="108"/>
      <c r="D3" s="108"/>
      <c r="E3" s="108"/>
      <c r="F3" s="108"/>
      <c r="G3" s="108"/>
      <c r="H3" s="108"/>
      <c r="I3" s="108"/>
    </row>
    <row r="4" spans="1:18" x14ac:dyDescent="0.2">
      <c r="A4" s="10"/>
      <c r="B4" s="10"/>
      <c r="C4" s="10"/>
      <c r="D4" s="10"/>
      <c r="E4" s="10"/>
      <c r="F4" s="10"/>
      <c r="G4" s="10"/>
      <c r="H4" s="12"/>
      <c r="I4" s="12"/>
    </row>
    <row r="5" spans="1:18" ht="15.75" x14ac:dyDescent="0.25">
      <c r="F5" s="24"/>
      <c r="G5" s="24"/>
      <c r="H5" s="23" t="s">
        <v>13</v>
      </c>
      <c r="I5" s="13"/>
      <c r="J5" s="23"/>
      <c r="K5" s="13"/>
      <c r="Q5" s="109" t="s">
        <v>10</v>
      </c>
      <c r="R5" s="109"/>
    </row>
    <row r="6" spans="1:18" s="16" customFormat="1" ht="135" customHeight="1" x14ac:dyDescent="0.2">
      <c r="A6" s="14"/>
      <c r="B6" s="15" t="s">
        <v>1</v>
      </c>
      <c r="C6" s="15" t="s">
        <v>2</v>
      </c>
      <c r="D6" s="15" t="s">
        <v>3</v>
      </c>
      <c r="E6" s="15" t="s">
        <v>4</v>
      </c>
      <c r="F6" s="15" t="s">
        <v>5</v>
      </c>
      <c r="G6" s="15" t="s">
        <v>28</v>
      </c>
      <c r="H6" s="27" t="s">
        <v>11</v>
      </c>
      <c r="J6" s="11"/>
      <c r="K6" s="15" t="str">
        <f>B6</f>
        <v>Evaluator 1</v>
      </c>
      <c r="L6" s="15" t="str">
        <f t="shared" ref="L6:P6" si="0">C6</f>
        <v>Evaluator 2</v>
      </c>
      <c r="M6" s="15" t="str">
        <f t="shared" si="0"/>
        <v>Evaluator 3</v>
      </c>
      <c r="N6" s="15" t="str">
        <f t="shared" si="0"/>
        <v>Evaluator 4</v>
      </c>
      <c r="O6" s="15" t="str">
        <f t="shared" si="0"/>
        <v>Evaluator 5</v>
      </c>
      <c r="P6" s="15" t="str">
        <f t="shared" si="0"/>
        <v>Evaluator 6</v>
      </c>
      <c r="Q6" s="27" t="s">
        <v>14</v>
      </c>
      <c r="R6" s="21" t="s">
        <v>9</v>
      </c>
    </row>
    <row r="7" spans="1:18" s="75" customFormat="1" ht="16.5" customHeight="1" x14ac:dyDescent="0.25">
      <c r="A7" s="74" t="str">
        <f>'Evaluator 1'!A4:C4</f>
        <v>Austin</v>
      </c>
      <c r="B7" s="71">
        <f>'Evaluator 1'!I4</f>
        <v>93.022314360628513</v>
      </c>
      <c r="C7" s="71">
        <f>'Evaluator 2'!I4</f>
        <v>93.622314360628522</v>
      </c>
      <c r="D7" s="71">
        <f>'Evaluator 3'!I4</f>
        <v>97.022314360628513</v>
      </c>
      <c r="E7" s="71">
        <f>'Evaluator 4'!I4</f>
        <v>90.522314360628513</v>
      </c>
      <c r="F7" s="71">
        <f>'Evaluator 5'!I4</f>
        <v>97.022314360628513</v>
      </c>
      <c r="G7" s="71">
        <f>'Evaluator 6'!I4</f>
        <v>95.322314360628525</v>
      </c>
      <c r="H7" s="82">
        <f>AVERAGE(B7:G7)</f>
        <v>94.422314360628505</v>
      </c>
      <c r="I7" s="71"/>
      <c r="J7" s="71"/>
      <c r="K7" s="77">
        <f>RANK(B7,$B$7:$B$9,0)</f>
        <v>1</v>
      </c>
      <c r="L7" s="77">
        <f>RANK(C7,$C$7:$C$9,0)</f>
        <v>1</v>
      </c>
      <c r="M7" s="77">
        <f>RANK(D7,$D$7:$D$9,0)</f>
        <v>1</v>
      </c>
      <c r="N7" s="77">
        <f>RANK(E7,$E$7:$E$9,0)</f>
        <v>1</v>
      </c>
      <c r="O7" s="77">
        <f>RANK(F7,$F$7:$F$9,0)</f>
        <v>1</v>
      </c>
      <c r="P7" s="77">
        <f>RANK(G7,$G$7:$G$9,0)</f>
        <v>2</v>
      </c>
      <c r="Q7" s="76">
        <f>AVERAGE(K7:P7)</f>
        <v>1.1666666666666667</v>
      </c>
      <c r="R7" s="72">
        <f>RANK(Q7,$Q$7:$Q$9,1)</f>
        <v>1</v>
      </c>
    </row>
    <row r="8" spans="1:18" ht="16.5" customHeight="1" x14ac:dyDescent="0.2">
      <c r="A8" s="18" t="str">
        <f>'Evaluator 1'!A5:C5</f>
        <v>Tellepsen</v>
      </c>
      <c r="B8" s="25">
        <f>'Evaluator 1'!I5</f>
        <v>86</v>
      </c>
      <c r="C8" s="25">
        <f>'Evaluator 2'!I5</f>
        <v>92.100000000000009</v>
      </c>
      <c r="D8" s="25">
        <f>'Evaluator 3'!I5</f>
        <v>93.5</v>
      </c>
      <c r="E8" s="25">
        <f>'Evaluator 4'!I5</f>
        <v>89.5</v>
      </c>
      <c r="F8" s="25">
        <f>'Evaluator 5'!I5</f>
        <v>86</v>
      </c>
      <c r="G8" s="25">
        <f>'Evaluator 6'!I5</f>
        <v>96.5</v>
      </c>
      <c r="H8" s="28">
        <f t="shared" ref="H8:H9" si="1">AVERAGE(B8:G8)</f>
        <v>90.600000000000009</v>
      </c>
      <c r="I8" s="26"/>
      <c r="J8" s="26"/>
      <c r="K8" s="17">
        <f>RANK(B8,$B$7:$B$9,0)</f>
        <v>2</v>
      </c>
      <c r="L8" s="17">
        <f>RANK(C8,$C$7:$C$9,0)</f>
        <v>2</v>
      </c>
      <c r="M8" s="17">
        <f>RANK(D8,$D$7:$D$9,0)</f>
        <v>2</v>
      </c>
      <c r="N8" s="17">
        <f>RANK(E8,$E$7:$E$9,0)</f>
        <v>2</v>
      </c>
      <c r="O8" s="17">
        <f>RANK(F8,$F$7:$F$9,0)</f>
        <v>2</v>
      </c>
      <c r="P8" s="17">
        <f>RANK(G8,$G$7:$G$9,0)</f>
        <v>1</v>
      </c>
      <c r="Q8" s="29">
        <f t="shared" ref="Q8:Q9" si="2">AVERAGE(K8:P8)</f>
        <v>1.8333333333333333</v>
      </c>
      <c r="R8" s="20">
        <f>RANK(Q8,$Q$7:$Q$9,1)</f>
        <v>2</v>
      </c>
    </row>
    <row r="9" spans="1:18" ht="16.5" customHeight="1" x14ac:dyDescent="0.2">
      <c r="A9" s="18" t="str">
        <f>'Evaluator 1'!A6:C6</f>
        <v>Turner</v>
      </c>
      <c r="B9" s="25">
        <f>'Evaluator 1'!I6</f>
        <v>72.645487029177232</v>
      </c>
      <c r="C9" s="25">
        <f>'Evaluator 2'!I6</f>
        <v>91.445487029177229</v>
      </c>
      <c r="D9" s="25">
        <f>'Evaluator 3'!I6</f>
        <v>86.645487029177232</v>
      </c>
      <c r="E9" s="25">
        <f>'Evaluator 4'!I6</f>
        <v>68.145487029177232</v>
      </c>
      <c r="F9" s="25">
        <f>'Evaluator 5'!I6</f>
        <v>69.145487029177232</v>
      </c>
      <c r="G9" s="25">
        <f>'Evaluator 6'!I6</f>
        <v>90.945487029177229</v>
      </c>
      <c r="H9" s="28">
        <f t="shared" si="1"/>
        <v>79.828820362510555</v>
      </c>
      <c r="I9" s="26"/>
      <c r="J9" s="26"/>
      <c r="K9" s="17">
        <f>RANK(B9,$B$7:$B$9,0)</f>
        <v>3</v>
      </c>
      <c r="L9" s="17">
        <f>RANK(C9,$C$7:$C$9,0)</f>
        <v>3</v>
      </c>
      <c r="M9" s="17">
        <f>RANK(D9,$D$7:$D$9,0)</f>
        <v>3</v>
      </c>
      <c r="N9" s="17">
        <f>RANK(E9,$E$7:$E$9,0)</f>
        <v>3</v>
      </c>
      <c r="O9" s="17">
        <f>RANK(F9,$F$7:$F$9,0)</f>
        <v>3</v>
      </c>
      <c r="P9" s="17">
        <f>RANK(G9,$G$7:$G$9,0)</f>
        <v>3</v>
      </c>
      <c r="Q9" s="29">
        <f t="shared" si="2"/>
        <v>3</v>
      </c>
      <c r="R9" s="20">
        <f>RANK(Q9,$Q$7:$Q$9,1)</f>
        <v>3</v>
      </c>
    </row>
    <row r="10" spans="1:18" x14ac:dyDescent="0.2">
      <c r="J10" s="22"/>
    </row>
    <row r="15" spans="1:18" x14ac:dyDescent="0.2">
      <c r="A15" s="19" t="s">
        <v>8</v>
      </c>
    </row>
    <row r="16" spans="1:18" x14ac:dyDescent="0.2">
      <c r="A16" s="19"/>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workbookViewId="0">
      <selection activeCell="O25" sqref="O25"/>
    </sheetView>
  </sheetViews>
  <sheetFormatPr defaultRowHeight="12.75" x14ac:dyDescent="0.2"/>
  <cols>
    <col min="1" max="1" width="26.5703125" style="112" customWidth="1"/>
    <col min="2" max="2" width="7.42578125" style="112" customWidth="1"/>
    <col min="3" max="4" width="11.7109375" style="112" customWidth="1"/>
    <col min="5" max="5" width="6.5703125" style="112" customWidth="1"/>
    <col min="6" max="6" width="10.5703125" style="112" bestFit="1" customWidth="1"/>
    <col min="7" max="7" width="9.140625" style="112" customWidth="1"/>
    <col min="8" max="8" width="6.5703125" style="112" customWidth="1"/>
    <col min="9" max="9" width="10.5703125" style="112" bestFit="1" customWidth="1"/>
    <col min="10" max="10" width="9.140625" style="112" customWidth="1"/>
    <col min="11" max="11" width="6.5703125" style="112" customWidth="1"/>
    <col min="12" max="12" width="10.5703125" style="112" bestFit="1" customWidth="1"/>
    <col min="13" max="14" width="9.140625" style="112" customWidth="1"/>
    <col min="15" max="15" width="13.42578125" style="112" customWidth="1"/>
    <col min="16" max="16" width="9.5703125" style="112" customWidth="1"/>
    <col min="17" max="17" width="7.140625" style="112" customWidth="1"/>
    <col min="18" max="18" width="6.140625" style="112" customWidth="1"/>
    <col min="19" max="19" width="15.140625" style="112" bestFit="1" customWidth="1"/>
    <col min="20" max="20" width="20" style="112" bestFit="1" customWidth="1"/>
    <col min="21" max="16384" width="9.140625" style="112"/>
  </cols>
  <sheetData>
    <row r="1" spans="1:17" ht="15.75" x14ac:dyDescent="0.25">
      <c r="A1" s="110" t="s">
        <v>42</v>
      </c>
      <c r="B1" s="110"/>
      <c r="C1" s="110"/>
      <c r="D1" s="110"/>
      <c r="E1" s="110"/>
      <c r="F1" s="110"/>
      <c r="G1" s="110"/>
      <c r="H1" s="110"/>
      <c r="I1" s="110"/>
      <c r="J1" s="110"/>
      <c r="K1" s="111"/>
      <c r="L1" s="111"/>
      <c r="M1" s="111"/>
      <c r="N1" s="111"/>
      <c r="O1" s="111"/>
      <c r="P1" s="111"/>
    </row>
    <row r="2" spans="1:17" ht="15.75" x14ac:dyDescent="0.25">
      <c r="A2" s="113" t="s">
        <v>35</v>
      </c>
      <c r="B2" s="114"/>
      <c r="C2" s="114"/>
      <c r="D2" s="114"/>
      <c r="E2" s="114"/>
      <c r="F2" s="114"/>
      <c r="G2" s="114"/>
      <c r="H2" s="114"/>
      <c r="I2" s="114"/>
      <c r="J2" s="114"/>
      <c r="K2" s="114"/>
      <c r="L2" s="114"/>
      <c r="M2" s="114"/>
      <c r="N2" s="114"/>
      <c r="O2" s="114"/>
      <c r="P2" s="114"/>
    </row>
    <row r="3" spans="1:17" x14ac:dyDescent="0.2">
      <c r="A3" s="115"/>
      <c r="B3" s="116"/>
      <c r="C3" s="116"/>
      <c r="D3" s="116"/>
    </row>
    <row r="4" spans="1:17" ht="15" customHeight="1" x14ac:dyDescent="0.2">
      <c r="A4" s="117" t="s">
        <v>43</v>
      </c>
      <c r="B4" s="118"/>
      <c r="C4" s="118"/>
      <c r="D4" s="118"/>
      <c r="E4" s="119"/>
    </row>
    <row r="5" spans="1:17" ht="15" customHeight="1" x14ac:dyDescent="0.2">
      <c r="A5" s="120"/>
      <c r="D5" s="121"/>
      <c r="E5" s="119"/>
    </row>
    <row r="6" spans="1:17" ht="15" customHeight="1" x14ac:dyDescent="0.2"/>
    <row r="7" spans="1:17" ht="15" customHeight="1" x14ac:dyDescent="0.2"/>
    <row r="9" spans="1:17" ht="11.25" customHeight="1" thickBot="1" x14ac:dyDescent="0.25"/>
    <row r="10" spans="1:17" s="122" customFormat="1" ht="13.5" thickBot="1" x14ac:dyDescent="0.25">
      <c r="B10" s="123"/>
      <c r="C10" s="124"/>
      <c r="D10" s="125"/>
      <c r="E10" s="123"/>
      <c r="F10" s="124"/>
      <c r="G10" s="125"/>
      <c r="H10" s="123"/>
      <c r="I10" s="124"/>
      <c r="J10" s="125"/>
      <c r="K10" s="123"/>
      <c r="L10" s="124"/>
      <c r="M10" s="125"/>
      <c r="N10" s="123"/>
      <c r="O10" s="124"/>
      <c r="P10" s="125"/>
    </row>
    <row r="11" spans="1:17" s="122" customFormat="1" ht="92.25" customHeight="1" thickBot="1" x14ac:dyDescent="0.25">
      <c r="B11" s="126" t="s">
        <v>44</v>
      </c>
      <c r="C11" s="127"/>
      <c r="D11" s="128"/>
      <c r="E11" s="126" t="s">
        <v>45</v>
      </c>
      <c r="F11" s="127"/>
      <c r="G11" s="128"/>
      <c r="H11" s="129" t="s">
        <v>46</v>
      </c>
      <c r="I11" s="130"/>
      <c r="J11" s="131"/>
      <c r="K11" s="126" t="s">
        <v>47</v>
      </c>
      <c r="L11" s="127"/>
      <c r="M11" s="128"/>
      <c r="N11" s="129" t="s">
        <v>48</v>
      </c>
      <c r="O11" s="127"/>
      <c r="P11" s="128"/>
    </row>
    <row r="12" spans="1:17" s="137" customFormat="1" ht="23.25" thickBot="1" x14ac:dyDescent="0.25">
      <c r="A12" s="132"/>
      <c r="B12" s="133" t="s">
        <v>49</v>
      </c>
      <c r="C12" s="134"/>
      <c r="D12" s="135"/>
      <c r="E12" s="133" t="s">
        <v>49</v>
      </c>
      <c r="F12" s="134"/>
      <c r="G12" s="135"/>
      <c r="H12" s="133" t="s">
        <v>49</v>
      </c>
      <c r="I12" s="134"/>
      <c r="J12" s="135"/>
      <c r="K12" s="133" t="s">
        <v>49</v>
      </c>
      <c r="L12" s="134"/>
      <c r="M12" s="135"/>
      <c r="N12" s="133" t="s">
        <v>49</v>
      </c>
      <c r="O12" s="134"/>
      <c r="P12" s="135"/>
      <c r="Q12" s="136" t="s">
        <v>37</v>
      </c>
    </row>
    <row r="13" spans="1:17" ht="15" customHeight="1" x14ac:dyDescent="0.2">
      <c r="A13" s="138" t="s">
        <v>50</v>
      </c>
      <c r="B13" s="139"/>
      <c r="C13" s="140">
        <v>7</v>
      </c>
      <c r="D13" s="141">
        <f t="shared" ref="D13:D15" si="0">B13*$C$13</f>
        <v>0</v>
      </c>
      <c r="E13" s="139"/>
      <c r="F13" s="140">
        <v>6</v>
      </c>
      <c r="G13" s="141">
        <f>E13*$F$13</f>
        <v>0</v>
      </c>
      <c r="H13" s="139"/>
      <c r="I13" s="140">
        <v>4</v>
      </c>
      <c r="J13" s="141">
        <f>H13*$I$13</f>
        <v>0</v>
      </c>
      <c r="K13" s="139"/>
      <c r="L13" s="140">
        <v>1</v>
      </c>
      <c r="M13" s="141">
        <f>K13*$L$13</f>
        <v>0</v>
      </c>
      <c r="N13" s="139"/>
      <c r="O13" s="140">
        <v>2</v>
      </c>
      <c r="P13" s="141">
        <f>N13*$O$13</f>
        <v>0</v>
      </c>
      <c r="Q13" s="142">
        <f>D13+G13+J13+M13+P13</f>
        <v>0</v>
      </c>
    </row>
    <row r="14" spans="1:17" ht="15" customHeight="1" x14ac:dyDescent="0.2">
      <c r="A14" s="138" t="s">
        <v>51</v>
      </c>
      <c r="B14" s="139"/>
      <c r="C14" s="140"/>
      <c r="D14" s="141">
        <f t="shared" si="0"/>
        <v>0</v>
      </c>
      <c r="E14" s="139"/>
      <c r="F14" s="140"/>
      <c r="G14" s="141">
        <f t="shared" ref="G14:G15" si="1">E14*$F$13</f>
        <v>0</v>
      </c>
      <c r="H14" s="139"/>
      <c r="I14" s="140"/>
      <c r="J14" s="141">
        <f t="shared" ref="J14:J15" si="2">H14*$I$13</f>
        <v>0</v>
      </c>
      <c r="K14" s="139"/>
      <c r="L14" s="140"/>
      <c r="M14" s="141">
        <f t="shared" ref="M14:M15" si="3">K14*$L$13</f>
        <v>0</v>
      </c>
      <c r="N14" s="139"/>
      <c r="O14" s="140"/>
      <c r="P14" s="141">
        <f t="shared" ref="P14:P15" si="4">N14*$O$13</f>
        <v>0</v>
      </c>
      <c r="Q14" s="142">
        <f t="shared" ref="Q14:Q15" si="5">D14+G14+J14+M14+P14</f>
        <v>0</v>
      </c>
    </row>
    <row r="15" spans="1:17" ht="15" customHeight="1" x14ac:dyDescent="0.2">
      <c r="A15" s="138" t="s">
        <v>52</v>
      </c>
      <c r="B15" s="139"/>
      <c r="C15" s="140"/>
      <c r="D15" s="141">
        <f t="shared" si="0"/>
        <v>0</v>
      </c>
      <c r="E15" s="139"/>
      <c r="F15" s="140"/>
      <c r="G15" s="141">
        <f t="shared" si="1"/>
        <v>0</v>
      </c>
      <c r="H15" s="139"/>
      <c r="I15" s="140"/>
      <c r="J15" s="141">
        <f t="shared" si="2"/>
        <v>0</v>
      </c>
      <c r="K15" s="139"/>
      <c r="L15" s="140"/>
      <c r="M15" s="141">
        <f t="shared" si="3"/>
        <v>0</v>
      </c>
      <c r="N15" s="139"/>
      <c r="O15" s="140"/>
      <c r="P15" s="141">
        <f t="shared" si="4"/>
        <v>0</v>
      </c>
      <c r="Q15" s="142">
        <f t="shared" si="5"/>
        <v>0</v>
      </c>
    </row>
    <row r="16" spans="1:17" s="143" customFormat="1" ht="7.5" customHeight="1" x14ac:dyDescent="0.2">
      <c r="B16" s="144"/>
      <c r="C16" s="144"/>
      <c r="D16" s="144"/>
      <c r="E16" s="144"/>
      <c r="F16" s="144"/>
      <c r="G16" s="144"/>
      <c r="H16" s="144"/>
      <c r="I16" s="144"/>
      <c r="J16" s="144"/>
      <c r="K16" s="144"/>
      <c r="L16" s="144"/>
      <c r="M16" s="144"/>
      <c r="N16" s="144"/>
      <c r="O16" s="144"/>
      <c r="P16" s="144"/>
      <c r="Q16" s="144"/>
    </row>
    <row r="17" spans="1:20" s="145" customFormat="1" ht="6.75" customHeight="1" x14ac:dyDescent="0.2"/>
    <row r="19" spans="1:20" x14ac:dyDescent="0.2">
      <c r="A19" s="146" t="s">
        <v>53</v>
      </c>
      <c r="G19" s="147"/>
      <c r="H19" s="147"/>
      <c r="K19" s="147"/>
    </row>
    <row r="20" spans="1:20" ht="15" x14ac:dyDescent="0.25">
      <c r="G20" s="147"/>
      <c r="H20" s="147"/>
      <c r="I20" s="147"/>
      <c r="J20" s="147"/>
      <c r="K20" s="147"/>
      <c r="L20" s="147"/>
      <c r="M20" s="147"/>
      <c r="N20" s="147"/>
      <c r="O20" s="147"/>
      <c r="P20" s="147"/>
      <c r="Q20" s="147"/>
      <c r="R20" s="147"/>
      <c r="S20" s="148"/>
      <c r="T20" s="149"/>
    </row>
    <row r="21" spans="1:20" ht="15" x14ac:dyDescent="0.25">
      <c r="G21" s="147"/>
      <c r="H21" s="147"/>
      <c r="I21" s="147"/>
      <c r="J21" s="147"/>
      <c r="K21" s="147"/>
      <c r="L21" s="147"/>
      <c r="M21" s="147"/>
      <c r="N21" s="147"/>
      <c r="O21" s="147"/>
      <c r="P21" s="147"/>
      <c r="Q21" s="147"/>
      <c r="R21" s="147"/>
      <c r="S21" s="148"/>
      <c r="T21" s="149"/>
    </row>
    <row r="22" spans="1:20" ht="15" customHeight="1" x14ac:dyDescent="0.25">
      <c r="G22" s="147"/>
      <c r="H22" s="147"/>
      <c r="I22" s="147"/>
      <c r="J22" s="147"/>
      <c r="K22" s="147"/>
      <c r="L22" s="147"/>
      <c r="M22" s="147"/>
      <c r="N22" s="147"/>
      <c r="O22" s="150"/>
      <c r="P22" s="150"/>
      <c r="Q22" s="147"/>
      <c r="R22" s="147"/>
      <c r="S22" s="148"/>
      <c r="T22" s="149"/>
    </row>
    <row r="23" spans="1:20" ht="15" customHeight="1" x14ac:dyDescent="0.25">
      <c r="G23" s="147"/>
      <c r="H23" s="147"/>
      <c r="I23" s="147"/>
      <c r="J23" s="147"/>
      <c r="K23" s="147"/>
      <c r="L23" s="147"/>
      <c r="M23" s="147"/>
      <c r="N23" s="147"/>
      <c r="O23" s="150"/>
      <c r="P23" s="150"/>
      <c r="Q23" s="150"/>
      <c r="R23" s="150"/>
      <c r="S23" s="154"/>
      <c r="T23" s="155"/>
    </row>
    <row r="24" spans="1:20" ht="15" customHeight="1" x14ac:dyDescent="0.25">
      <c r="G24" s="147"/>
      <c r="H24" s="147"/>
      <c r="I24" s="147"/>
      <c r="J24" s="147"/>
      <c r="K24" s="147"/>
      <c r="L24" s="147"/>
      <c r="M24" s="147"/>
      <c r="N24" s="147"/>
      <c r="O24" s="150"/>
      <c r="P24" s="150"/>
      <c r="Q24" s="150"/>
      <c r="R24" s="150"/>
      <c r="S24" s="154"/>
      <c r="T24" s="156"/>
    </row>
    <row r="25" spans="1:20" ht="15" customHeight="1" x14ac:dyDescent="0.25">
      <c r="G25" s="147"/>
      <c r="H25" s="147"/>
      <c r="I25" s="147"/>
      <c r="J25" s="147"/>
      <c r="K25" s="147"/>
      <c r="L25" s="147"/>
      <c r="M25" s="147"/>
      <c r="N25" s="147"/>
      <c r="O25" s="150"/>
      <c r="P25" s="150"/>
      <c r="Q25" s="150"/>
      <c r="R25" s="150"/>
      <c r="S25" s="154"/>
      <c r="T25" s="155"/>
    </row>
    <row r="26" spans="1:20" ht="15" customHeight="1" x14ac:dyDescent="0.25">
      <c r="G26" s="147"/>
      <c r="H26" s="147"/>
      <c r="I26" s="147"/>
      <c r="J26" s="147"/>
      <c r="K26" s="147"/>
      <c r="L26" s="147"/>
      <c r="M26" s="147"/>
      <c r="N26" s="147"/>
      <c r="O26" s="150"/>
      <c r="P26" s="150"/>
      <c r="Q26" s="150"/>
      <c r="R26" s="150"/>
      <c r="S26" s="154"/>
      <c r="T26" s="155"/>
    </row>
    <row r="27" spans="1:20" ht="26.25" customHeight="1" x14ac:dyDescent="0.25">
      <c r="B27" s="147"/>
      <c r="C27" s="147"/>
      <c r="D27" s="147"/>
      <c r="E27" s="147"/>
      <c r="F27" s="147"/>
      <c r="G27" s="147"/>
      <c r="H27" s="147"/>
      <c r="I27" s="147"/>
      <c r="J27" s="147"/>
      <c r="K27" s="147"/>
      <c r="L27" s="147"/>
      <c r="M27" s="147"/>
      <c r="N27" s="147"/>
      <c r="O27" s="150"/>
      <c r="P27" s="150"/>
      <c r="Q27" s="152"/>
      <c r="R27" s="152"/>
      <c r="S27" s="152"/>
      <c r="T27" s="155"/>
    </row>
    <row r="28" spans="1:20" ht="26.25" customHeight="1" x14ac:dyDescent="0.25">
      <c r="H28" s="147"/>
      <c r="I28" s="147"/>
      <c r="J28" s="147"/>
      <c r="K28" s="147"/>
      <c r="L28" s="147"/>
      <c r="M28" s="147"/>
      <c r="N28" s="147"/>
      <c r="O28" s="150"/>
      <c r="P28" s="150"/>
      <c r="Q28" s="152"/>
      <c r="R28" s="152"/>
      <c r="S28" s="152"/>
      <c r="T28" s="156"/>
    </row>
    <row r="29" spans="1:20" ht="15" customHeight="1" x14ac:dyDescent="0.2">
      <c r="I29" s="147"/>
      <c r="J29" s="147"/>
      <c r="L29" s="147"/>
      <c r="M29" s="147"/>
      <c r="N29" s="147"/>
      <c r="O29" s="150"/>
      <c r="P29" s="150"/>
      <c r="Q29" s="152"/>
      <c r="R29" s="152"/>
      <c r="S29" s="152"/>
      <c r="T29" s="152"/>
    </row>
    <row r="30" spans="1:20" x14ac:dyDescent="0.2">
      <c r="I30" s="147"/>
      <c r="J30" s="147"/>
      <c r="L30" s="147"/>
      <c r="M30" s="147"/>
      <c r="N30" s="147"/>
      <c r="O30" s="150"/>
      <c r="P30" s="151"/>
      <c r="Q30" s="152"/>
      <c r="R30" s="152"/>
      <c r="S30" s="152"/>
      <c r="T30" s="152"/>
    </row>
    <row r="31" spans="1:20" x14ac:dyDescent="0.2">
      <c r="O31" s="152"/>
      <c r="P31" s="151"/>
    </row>
    <row r="32" spans="1:20" x14ac:dyDescent="0.2">
      <c r="O32" s="152"/>
      <c r="P32" s="151"/>
    </row>
    <row r="47" spans="1:1" x14ac:dyDescent="0.2">
      <c r="A47" s="153" t="s">
        <v>54</v>
      </c>
    </row>
  </sheetData>
  <mergeCells count="19">
    <mergeCell ref="C13:C15"/>
    <mergeCell ref="F13:F15"/>
    <mergeCell ref="I13:I15"/>
    <mergeCell ref="L13:L15"/>
    <mergeCell ref="O13:O15"/>
    <mergeCell ref="K10:M10"/>
    <mergeCell ref="N10:P10"/>
    <mergeCell ref="B11:D11"/>
    <mergeCell ref="E11:G11"/>
    <mergeCell ref="H11:J11"/>
    <mergeCell ref="K11:M11"/>
    <mergeCell ref="N11:P11"/>
    <mergeCell ref="A1:J1"/>
    <mergeCell ref="B3:D3"/>
    <mergeCell ref="A4:A5"/>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Cost Summary</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2019-09-24T14:54:45Z</dcterms:modified>
</cp:coreProperties>
</file>