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Contracts Reporting Department\FY2019\04_Open Record Evaluations\Next Update\"/>
    </mc:Choice>
  </mc:AlternateContent>
  <bookViews>
    <workbookView xWindow="0" yWindow="0" windowWidth="28800" windowHeight="14235" tabRatio="722" activeTab="6"/>
  </bookViews>
  <sheets>
    <sheet name="Evaluator 1" sheetId="2" r:id="rId1"/>
    <sheet name="Evaluator 2" sheetId="3" r:id="rId2"/>
    <sheet name="Evaluator 3" sheetId="5" r:id="rId3"/>
    <sheet name="Evaluator 4" sheetId="9" r:id="rId4"/>
    <sheet name="Evaluator 5" sheetId="10" r:id="rId5"/>
    <sheet name="Pricing Score Calculation" sheetId="13" r:id="rId6"/>
    <sheet name="Summary" sheetId="1" r:id="rId7"/>
    <sheet name="Evaluation" sheetId="14"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S14" i="14" l="1"/>
  <c r="P14" i="14"/>
  <c r="M14" i="14"/>
  <c r="J14" i="14"/>
  <c r="G14" i="14"/>
  <c r="D14" i="14"/>
  <c r="T14" i="14" s="1"/>
  <c r="T13" i="14"/>
  <c r="S13" i="14"/>
  <c r="P13" i="14"/>
  <c r="M13" i="14"/>
  <c r="J13" i="14"/>
  <c r="G13" i="14"/>
  <c r="D13" i="14"/>
  <c r="G7" i="1" l="1"/>
  <c r="D5" i="10" l="1"/>
  <c r="D4" i="10"/>
  <c r="D5" i="9"/>
  <c r="D4" i="9"/>
  <c r="D5" i="5"/>
  <c r="D4" i="5"/>
  <c r="D5" i="3"/>
  <c r="D4" i="3"/>
  <c r="D5" i="2"/>
  <c r="D4" i="2"/>
  <c r="A6" i="13" l="1"/>
  <c r="A5" i="13"/>
  <c r="D5" i="13" l="1"/>
  <c r="E5" i="13" s="1"/>
  <c r="E6" i="13" l="1"/>
  <c r="E8" i="1"/>
  <c r="J5" i="10"/>
  <c r="F8" i="1" s="1"/>
  <c r="J4" i="10"/>
  <c r="F7" i="1" s="1"/>
  <c r="J5" i="5"/>
  <c r="D8" i="1" s="1"/>
  <c r="J4" i="5"/>
  <c r="D7" i="1" s="1"/>
  <c r="J5" i="9"/>
  <c r="J4" i="9"/>
  <c r="E7" i="1" s="1"/>
  <c r="J5" i="3"/>
  <c r="C8" i="1" s="1"/>
  <c r="J4" i="3"/>
  <c r="C7" i="1" s="1"/>
  <c r="J5" i="2"/>
  <c r="B8" i="1" s="1"/>
  <c r="J4" i="2"/>
  <c r="B7" i="1" s="1"/>
  <c r="G8" i="1" l="1"/>
  <c r="K4" i="2" l="1"/>
  <c r="Q6" i="1" l="1"/>
  <c r="R6" i="1"/>
  <c r="S6" i="1"/>
  <c r="T6" i="1"/>
  <c r="P6" i="1"/>
  <c r="K4" i="10" l="1"/>
  <c r="A8" i="1"/>
  <c r="A7" i="1"/>
  <c r="K4" i="9"/>
  <c r="K4" i="5"/>
  <c r="K4" i="3"/>
  <c r="K7" i="1" l="1"/>
  <c r="J7" i="1"/>
  <c r="M7" i="1"/>
  <c r="L7" i="1"/>
  <c r="K5" i="10" l="1"/>
  <c r="M8" i="1" s="1"/>
  <c r="K5" i="3"/>
  <c r="J8" i="1" s="1"/>
  <c r="K5" i="9"/>
  <c r="L8" i="1" s="1"/>
  <c r="K5" i="2"/>
  <c r="I8" i="1" s="1"/>
  <c r="K5" i="5"/>
  <c r="K8" i="1" s="1"/>
  <c r="I7" i="1"/>
  <c r="T8" i="1" l="1"/>
  <c r="R8" i="1"/>
  <c r="R7" i="1"/>
  <c r="S7" i="1"/>
  <c r="S8" i="1"/>
  <c r="Q7" i="1"/>
  <c r="Q8" i="1"/>
  <c r="T7" i="1"/>
  <c r="P7" i="1"/>
  <c r="P8" i="1"/>
  <c r="N7" i="1"/>
  <c r="N8" i="1"/>
  <c r="U7" i="1" l="1"/>
  <c r="U8" i="1"/>
  <c r="V8" i="1" l="1"/>
  <c r="V7" i="1"/>
</calcChain>
</file>

<file path=xl/comments1.xml><?xml version="1.0" encoding="utf-8"?>
<comments xmlns="http://schemas.openxmlformats.org/spreadsheetml/2006/main">
  <authors>
    <author>Jamil, Hasan R</author>
  </authors>
  <commentList>
    <comment ref="N5" authorId="0" shapeId="0">
      <text>
        <r>
          <rPr>
            <sz val="9"/>
            <color indexed="81"/>
            <rFont val="Tahoma"/>
            <family val="2"/>
          </rPr>
          <t>Non Tech includes cost.  It may include HUB scores depending on project.</t>
        </r>
      </text>
    </comment>
  </commentList>
</comments>
</file>

<file path=xl/sharedStrings.xml><?xml version="1.0" encoding="utf-8"?>
<sst xmlns="http://schemas.openxmlformats.org/spreadsheetml/2006/main" count="110" uniqueCount="51">
  <si>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</si>
  <si>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</si>
  <si>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</si>
  <si>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</si>
  <si>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</si>
  <si>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</si>
  <si>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</si>
  <si>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</si>
  <si>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</si>
  <si>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</si>
  <si>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</si>
  <si>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</si>
  <si>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</si>
  <si>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</si>
  <si>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Vaughn</t>
  </si>
  <si>
    <t>Rank of Average</t>
  </si>
  <si>
    <t>Rank</t>
  </si>
  <si>
    <t>Average Total Score</t>
  </si>
  <si>
    <t xml:space="preserve">Bidders </t>
  </si>
  <si>
    <t xml:space="preserve">Bidders Amount </t>
  </si>
  <si>
    <t>Lowest cost</t>
  </si>
  <si>
    <t>Score</t>
  </si>
  <si>
    <t>Points</t>
  </si>
  <si>
    <t>NOTE:  Purchasing recommends formula be used due to the cost difference between the highest and lowest bidder.  The vendor amount being evaluated be divided by the lowest bidder and then multipled by the highest score (30%).  The lowest bidder will receive the full 30 percent (Highest Score).</t>
  </si>
  <si>
    <t>Technical</t>
  </si>
  <si>
    <t>NonTech (cost)</t>
  </si>
  <si>
    <t>Non Tech (Cost)</t>
  </si>
  <si>
    <t>RATIO FORMULA:  Points x (Lowest Cost / Bidders Amount)</t>
  </si>
  <si>
    <t>Avg of comm rank per vendor</t>
  </si>
  <si>
    <t>Liquatech</t>
  </si>
  <si>
    <t>RFP730-19111 Fine Arts Building - Water Intrusion Repairs</t>
  </si>
  <si>
    <t xml:space="preserve">University of Houston Evaluation Matrix         
</t>
  </si>
  <si>
    <t>Name</t>
  </si>
  <si>
    <t>Evaluation Due Date</t>
  </si>
  <si>
    <t>4/26/19 @ 3 PM</t>
  </si>
  <si>
    <t xml:space="preserve"> Criteria 1</t>
  </si>
  <si>
    <t xml:space="preserve"> Criteria 2</t>
  </si>
  <si>
    <t xml:space="preserve"> Criteria 3</t>
  </si>
  <si>
    <t xml:space="preserve"> Criteria 4</t>
  </si>
  <si>
    <t xml:space="preserve"> Criteria 5</t>
  </si>
  <si>
    <t xml:space="preserve"> Criteria 6</t>
  </si>
  <si>
    <t>Respondent’s Cost and Delivery Proposal (Section 4.2)
**DO NOT EVALUATE Purchasing will evaluate**</t>
  </si>
  <si>
    <t>Respondent’s qualifications and experience with a focus on renovations with short durations completed for the University of Houston System (including any component university) or other institutions of higher education (Section 4.3)</t>
  </si>
  <si>
    <t>Respondent’s qualifications and experience of Proposed Construction Team (Section 4.4)</t>
  </si>
  <si>
    <t>Respondent’s construction and execution plan (Section 4.5)</t>
  </si>
  <si>
    <t>Respondent’s project planning and scheduling (Section 4.6)</t>
  </si>
  <si>
    <t>Respondent’s safety management program (Section 4.7)</t>
  </si>
  <si>
    <t>Points (1-5)</t>
  </si>
  <si>
    <t>Total</t>
  </si>
  <si>
    <t>Non-Disclosure:</t>
  </si>
  <si>
    <t>Updated: 6/18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</si>
</sst>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F800]dddd\,\ mmmm\ dd\,\ yyyy"/>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1"/>
      <color rgb="FF006100"/>
      <name val="Calibri"/>
      <family val="2"/>
      <scheme val="minor"/>
    </font>
    <font>
      <sz val="9"/>
      <color indexed="81"/>
      <name val="Tahoma"/>
      <family val="2"/>
    </font>
    <font>
      <sz val="10"/>
      <color theme="1"/>
      <name val="Arial"/>
      <family val="2"/>
    </font>
    <font>
      <sz val="9"/>
      <color rgb="FFFF0000"/>
      <name val="Arial"/>
      <family val="2"/>
    </font>
    <font>
      <b/>
      <sz val="8"/>
      <name val="Arial"/>
      <family val="2"/>
    </font>
  </fonts>
  <fills count="34">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theme="0" tint="-0.14999847407452621"/>
        <bgColor indexed="64"/>
      </patternFill>
    </fill>
    <fill>
      <patternFill patternType="solid">
        <fgColor theme="5" tint="0.39997558519241921"/>
        <bgColor indexed="64"/>
      </patternFill>
    </fill>
    <fill>
      <patternFill patternType="mediumGray">
        <bgColor theme="0"/>
      </patternFill>
    </fill>
    <fill>
      <patternFill patternType="mediumGray"/>
    </fill>
    <fill>
      <patternFill patternType="solid">
        <fgColor theme="5" tint="0.79998168889431442"/>
        <bgColor indexed="64"/>
      </patternFill>
    </fill>
    <fill>
      <patternFill patternType="solid">
        <fgColor theme="0" tint="-0.34998626667073579"/>
        <bgColor indexed="64"/>
      </patternFill>
    </fill>
  </fills>
  <borders count="3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diagonal/>
    </border>
  </borders>
  <cellStyleXfs count="113">
    <xf numFmtId="0" fontId="0" fillId="0" borderId="0"/>
    <xf numFmtId="44" fontId="19" fillId="0" borderId="0" applyFont="0" applyFill="0" applyBorder="0" applyAlignment="0" applyProtection="0"/>
    <xf numFmtId="0" fontId="19" fillId="0" borderId="0"/>
    <xf numFmtId="0" fontId="16" fillId="0" borderId="0"/>
    <xf numFmtId="0" fontId="16" fillId="0" borderId="0"/>
    <xf numFmtId="0" fontId="19" fillId="2" borderId="1" applyNumberFormat="0" applyFont="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20" fillId="2" borderId="1" applyNumberFormat="0" applyFont="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5" fillId="0" borderId="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9" fillId="0" borderId="0"/>
    <xf numFmtId="0" fontId="19" fillId="2" borderId="1" applyNumberFormat="0" applyFont="0" applyAlignment="0" applyProtection="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19" fillId="0" borderId="0"/>
    <xf numFmtId="0" fontId="19" fillId="2" borderId="1" applyNumberFormat="0" applyFont="0" applyAlignment="0" applyProtection="0"/>
    <xf numFmtId="0" fontId="7" fillId="0" borderId="0"/>
    <xf numFmtId="0" fontId="48" fillId="27" borderId="0" applyNumberFormat="0" applyBorder="0" applyAlignment="0" applyProtection="0"/>
    <xf numFmtId="0" fontId="6" fillId="0" borderId="0"/>
    <xf numFmtId="0" fontId="6" fillId="0" borderId="0"/>
    <xf numFmtId="0" fontId="5" fillId="0" borderId="0"/>
    <xf numFmtId="0" fontId="5" fillId="0" borderId="0"/>
    <xf numFmtId="44" fontId="20" fillId="0" borderId="0" applyFont="0" applyFill="0" applyBorder="0" applyAlignment="0" applyProtection="0"/>
    <xf numFmtId="0" fontId="4" fillId="0" borderId="0"/>
    <xf numFmtId="43" fontId="19" fillId="0" borderId="0" applyFont="0" applyFill="0" applyBorder="0" applyAlignment="0" applyProtection="0"/>
    <xf numFmtId="0" fontId="3" fillId="0" borderId="0"/>
    <xf numFmtId="0" fontId="2" fillId="0" borderId="0"/>
    <xf numFmtId="0" fontId="2" fillId="0" borderId="0"/>
    <xf numFmtId="0" fontId="1" fillId="0" borderId="0"/>
  </cellStyleXfs>
  <cellXfs count="114">
    <xf numFmtId="0" fontId="0" fillId="0" borderId="0" xfId="0"/>
    <xf numFmtId="0" fontId="0" fillId="0" borderId="0" xfId="0" applyBorder="1"/>
    <xf numFmtId="0" fontId="17" fillId="0" borderId="0" xfId="0" applyFont="1" applyBorder="1" applyAlignment="1"/>
    <xf numFmtId="0" fontId="0" fillId="0" borderId="0" xfId="0" applyBorder="1"/>
    <xf numFmtId="0" fontId="17" fillId="0" borderId="0" xfId="0" applyFont="1" applyBorder="1" applyAlignment="1"/>
    <xf numFmtId="0" fontId="0" fillId="0" borderId="0" xfId="0"/>
    <xf numFmtId="0" fontId="19" fillId="0" borderId="0" xfId="0" applyFont="1"/>
    <xf numFmtId="0" fontId="0" fillId="0" borderId="0" xfId="0"/>
    <xf numFmtId="0" fontId="17" fillId="0" borderId="0" xfId="0" applyFont="1" applyBorder="1" applyAlignment="1">
      <alignment horizontal="left"/>
    </xf>
    <xf numFmtId="0" fontId="41" fillId="0" borderId="0" xfId="0" applyFont="1" applyBorder="1" applyAlignment="1">
      <alignment horizontal="left"/>
    </xf>
    <xf numFmtId="0" fontId="41" fillId="26" borderId="0" xfId="0" applyFont="1" applyFill="1" applyAlignment="1"/>
    <xf numFmtId="0" fontId="42" fillId="26" borderId="0" xfId="0" applyFont="1" applyFill="1"/>
    <xf numFmtId="0" fontId="17" fillId="26" borderId="0" xfId="0" applyFont="1" applyFill="1" applyAlignment="1"/>
    <xf numFmtId="0" fontId="18" fillId="26" borderId="0" xfId="0" applyFont="1" applyFill="1"/>
    <xf numFmtId="0" fontId="42" fillId="26" borderId="0" xfId="0" applyFont="1" applyFill="1" applyBorder="1"/>
    <xf numFmtId="0" fontId="18" fillId="26" borderId="0" xfId="0" applyFont="1" applyFill="1" applyBorder="1"/>
    <xf numFmtId="0" fontId="17" fillId="26" borderId="0" xfId="0" applyFont="1" applyFill="1"/>
    <xf numFmtId="0" fontId="17" fillId="26" borderId="0" xfId="0" applyFont="1" applyFill="1" applyBorder="1" applyAlignment="1">
      <alignment horizontal="left" vertical="center"/>
    </xf>
    <xf numFmtId="0" fontId="17" fillId="26" borderId="0" xfId="0" applyFont="1" applyFill="1" applyBorder="1" applyAlignment="1">
      <alignment horizontal="right" textRotation="90" wrapText="1"/>
    </xf>
    <xf numFmtId="0" fontId="17" fillId="26" borderId="0" xfId="0" applyFont="1" applyFill="1" applyAlignment="1">
      <alignment horizontal="center" vertical="center"/>
    </xf>
    <xf numFmtId="4" fontId="18" fillId="26" borderId="11" xfId="0" applyNumberFormat="1" applyFont="1" applyFill="1" applyBorder="1" applyAlignment="1">
      <alignment horizontal="right"/>
    </xf>
    <xf numFmtId="4" fontId="18" fillId="26" borderId="12" xfId="0" applyNumberFormat="1" applyFont="1" applyFill="1" applyBorder="1" applyAlignment="1">
      <alignment horizontal="right"/>
    </xf>
    <xf numFmtId="0" fontId="18" fillId="26" borderId="11" xfId="0" applyFont="1" applyFill="1" applyBorder="1" applyAlignment="1">
      <alignment horizontal="right"/>
    </xf>
    <xf numFmtId="0" fontId="18" fillId="26" borderId="11" xfId="0" applyFont="1" applyFill="1" applyBorder="1" applyAlignment="1">
      <alignment horizontal="left"/>
    </xf>
    <xf numFmtId="0" fontId="43" fillId="26" borderId="0" xfId="0" applyFont="1" applyFill="1"/>
    <xf numFmtId="0" fontId="39" fillId="25" borderId="13" xfId="0" applyFont="1" applyFill="1" applyBorder="1" applyAlignment="1">
      <alignment horizontal="right"/>
    </xf>
    <xf numFmtId="0" fontId="45" fillId="0" borderId="10" xfId="100" applyFont="1" applyBorder="1" applyAlignment="1">
      <alignment horizontal="right"/>
    </xf>
    <xf numFmtId="0" fontId="47" fillId="0" borderId="10" xfId="100" applyFont="1" applyFill="1" applyBorder="1" applyAlignment="1">
      <alignment horizontal="right"/>
    </xf>
    <xf numFmtId="0" fontId="45" fillId="0" borderId="10" xfId="100" applyFont="1" applyBorder="1" applyAlignment="1">
      <alignment horizontal="right"/>
    </xf>
    <xf numFmtId="0" fontId="46" fillId="0" borderId="0" xfId="98" applyFont="1" applyFill="1" applyBorder="1"/>
    <xf numFmtId="0" fontId="45" fillId="0" borderId="10" xfId="100" applyFont="1" applyBorder="1" applyAlignment="1">
      <alignment horizontal="right"/>
    </xf>
    <xf numFmtId="0" fontId="46" fillId="0" borderId="0" xfId="98" applyFont="1" applyFill="1" applyBorder="1"/>
    <xf numFmtId="0" fontId="45" fillId="0" borderId="10" xfId="100" applyFont="1" applyBorder="1" applyAlignment="1">
      <alignment horizontal="right"/>
    </xf>
    <xf numFmtId="0" fontId="47" fillId="0" borderId="10" xfId="100" applyFont="1" applyFill="1" applyBorder="1" applyAlignment="1">
      <alignment horizontal="right"/>
    </xf>
    <xf numFmtId="0" fontId="46" fillId="0" borderId="0" xfId="98" applyFont="1" applyFill="1" applyBorder="1"/>
    <xf numFmtId="0" fontId="48" fillId="27" borderId="13" xfId="101" applyBorder="1" applyAlignment="1">
      <alignment horizontal="right"/>
    </xf>
    <xf numFmtId="2" fontId="19" fillId="0" borderId="0" xfId="98" applyNumberFormat="1" applyFont="1"/>
    <xf numFmtId="0" fontId="38" fillId="25" borderId="14" xfId="0" applyFont="1" applyFill="1" applyBorder="1" applyAlignment="1">
      <alignment horizontal="right" textRotation="90" wrapText="1"/>
    </xf>
    <xf numFmtId="2" fontId="46" fillId="0" borderId="0" xfId="98" applyNumberFormat="1" applyFont="1" applyFill="1" applyBorder="1"/>
    <xf numFmtId="0" fontId="18" fillId="26" borderId="0" xfId="0" applyFont="1" applyFill="1" applyAlignment="1">
      <alignment horizontal="right"/>
    </xf>
    <xf numFmtId="0" fontId="41" fillId="26" borderId="0" xfId="0" applyFont="1" applyFill="1" applyAlignment="1">
      <alignment horizontal="right"/>
    </xf>
    <xf numFmtId="2" fontId="0" fillId="0" borderId="0" xfId="0" applyNumberFormat="1"/>
    <xf numFmtId="0" fontId="46" fillId="0" borderId="0" xfId="0" applyFont="1"/>
    <xf numFmtId="0" fontId="42" fillId="26" borderId="0" xfId="0" applyFont="1" applyFill="1" applyAlignment="1">
      <alignment horizontal="right"/>
    </xf>
    <xf numFmtId="0" fontId="18" fillId="26" borderId="11" xfId="0" applyFont="1" applyFill="1" applyBorder="1"/>
    <xf numFmtId="0" fontId="18" fillId="26" borderId="12" xfId="0" applyFont="1" applyFill="1" applyBorder="1"/>
    <xf numFmtId="0" fontId="18" fillId="26" borderId="12" xfId="0" applyFont="1" applyFill="1" applyBorder="1" applyAlignment="1">
      <alignment horizontal="right"/>
    </xf>
    <xf numFmtId="0" fontId="17" fillId="26" borderId="14" xfId="0" applyFont="1" applyFill="1" applyBorder="1" applyAlignment="1">
      <alignment horizontal="right" textRotation="90" wrapText="1"/>
    </xf>
    <xf numFmtId="4" fontId="18" fillId="26" borderId="13" xfId="0" applyNumberFormat="1" applyFont="1" applyFill="1" applyBorder="1" applyAlignment="1">
      <alignment horizontal="right"/>
    </xf>
    <xf numFmtId="4" fontId="18" fillId="26" borderId="22" xfId="0" applyNumberFormat="1" applyFont="1" applyFill="1" applyBorder="1" applyAlignment="1">
      <alignment horizontal="right"/>
    </xf>
    <xf numFmtId="0" fontId="18" fillId="26" borderId="13" xfId="0" applyFont="1" applyFill="1" applyBorder="1" applyAlignment="1">
      <alignment horizontal="right"/>
    </xf>
    <xf numFmtId="0" fontId="18" fillId="26" borderId="22" xfId="0" applyFont="1" applyFill="1" applyBorder="1" applyAlignment="1">
      <alignment horizontal="right"/>
    </xf>
    <xf numFmtId="0" fontId="45" fillId="0" borderId="21" xfId="98" applyFont="1" applyBorder="1" applyAlignment="1">
      <alignment vertical="center"/>
    </xf>
    <xf numFmtId="0" fontId="0" fillId="0" borderId="0" xfId="0" applyFill="1"/>
    <xf numFmtId="44" fontId="40" fillId="24" borderId="0" xfId="106" applyFont="1" applyFill="1"/>
    <xf numFmtId="0" fontId="19" fillId="0" borderId="0" xfId="98" applyFont="1"/>
    <xf numFmtId="0" fontId="19" fillId="0" borderId="0" xfId="98" applyFont="1"/>
    <xf numFmtId="0" fontId="19" fillId="0" borderId="0" xfId="98" applyFont="1"/>
    <xf numFmtId="0" fontId="19" fillId="0" borderId="0" xfId="98" applyFont="1"/>
    <xf numFmtId="0" fontId="19" fillId="0" borderId="0" xfId="98" applyFont="1"/>
    <xf numFmtId="0" fontId="44" fillId="0" borderId="10" xfId="100" applyFont="1" applyBorder="1" applyAlignment="1">
      <alignment horizontal="center"/>
    </xf>
    <xf numFmtId="0" fontId="45" fillId="0" borderId="0" xfId="98" applyFont="1" applyAlignment="1">
      <alignment horizontal="left"/>
    </xf>
    <xf numFmtId="1" fontId="19" fillId="0" borderId="23" xfId="1" applyNumberFormat="1" applyFont="1" applyBorder="1" applyAlignment="1">
      <alignment horizontal="center" vertical="center"/>
    </xf>
    <xf numFmtId="1" fontId="19" fillId="0" borderId="0" xfId="1" applyNumberFormat="1" applyFont="1" applyAlignment="1">
      <alignment horizontal="center" vertical="center"/>
    </xf>
    <xf numFmtId="44" fontId="40" fillId="0" borderId="23" xfId="106" applyFont="1" applyBorder="1" applyAlignment="1">
      <alignment horizontal="center" vertical="center"/>
    </xf>
    <xf numFmtId="44" fontId="40" fillId="0" borderId="0" xfId="106" applyFont="1" applyAlignment="1">
      <alignment horizontal="center" vertical="center"/>
    </xf>
    <xf numFmtId="0" fontId="45" fillId="24" borderId="21" xfId="98" applyFont="1" applyFill="1" applyBorder="1" applyAlignment="1">
      <alignment horizontal="left" vertical="center"/>
    </xf>
    <xf numFmtId="0" fontId="0" fillId="24" borderId="0" xfId="0" applyFill="1" applyAlignment="1">
      <alignment horizontal="left" wrapText="1"/>
    </xf>
    <xf numFmtId="164" fontId="44" fillId="25" borderId="20" xfId="108" applyNumberFormat="1" applyFont="1" applyFill="1" applyBorder="1" applyAlignment="1">
      <alignment horizontal="left" vertical="center" wrapText="1"/>
    </xf>
    <xf numFmtId="164" fontId="44" fillId="25" borderId="18" xfId="108" applyNumberFormat="1" applyFont="1" applyFill="1" applyBorder="1" applyAlignment="1">
      <alignment horizontal="left" vertical="center" wrapText="1"/>
    </xf>
    <xf numFmtId="164" fontId="44" fillId="25" borderId="16" xfId="108" applyNumberFormat="1" applyFont="1" applyFill="1" applyBorder="1" applyAlignment="1">
      <alignment horizontal="left" vertical="center" wrapText="1"/>
    </xf>
    <xf numFmtId="164" fontId="44" fillId="25" borderId="20" xfId="108" applyNumberFormat="1" applyFont="1" applyFill="1" applyBorder="1" applyAlignment="1">
      <alignment horizontal="right" vertical="center" wrapText="1"/>
    </xf>
    <xf numFmtId="164" fontId="44" fillId="25" borderId="18" xfId="108" applyNumberFormat="1" applyFont="1" applyFill="1" applyBorder="1" applyAlignment="1">
      <alignment horizontal="right" vertical="center" wrapText="1"/>
    </xf>
    <xf numFmtId="164" fontId="44" fillId="25" borderId="16" xfId="108" applyNumberFormat="1" applyFont="1" applyFill="1" applyBorder="1" applyAlignment="1">
      <alignment horizontal="right" vertical="center" wrapText="1"/>
    </xf>
    <xf numFmtId="164" fontId="44" fillId="25" borderId="19" xfId="108" applyNumberFormat="1" applyFont="1" applyFill="1" applyBorder="1" applyAlignment="1">
      <alignment horizontal="right" vertical="center" wrapText="1"/>
    </xf>
    <xf numFmtId="164" fontId="44" fillId="25" borderId="17" xfId="108" applyNumberFormat="1" applyFont="1" applyFill="1" applyBorder="1" applyAlignment="1">
      <alignment horizontal="right" vertical="center" wrapText="1"/>
    </xf>
    <xf numFmtId="164" fontId="44" fillId="25" borderId="15" xfId="108" applyNumberFormat="1" applyFont="1" applyFill="1" applyBorder="1" applyAlignment="1">
      <alignment horizontal="right" vertical="center" wrapText="1"/>
    </xf>
    <xf numFmtId="0" fontId="41" fillId="0" borderId="0" xfId="0" applyFont="1" applyFill="1" applyAlignment="1">
      <alignment horizontal="left"/>
    </xf>
    <xf numFmtId="0" fontId="41" fillId="26" borderId="0" xfId="0" applyFont="1" applyFill="1" applyAlignment="1">
      <alignment horizontal="right"/>
    </xf>
    <xf numFmtId="0" fontId="17" fillId="26" borderId="0" xfId="98" applyFont="1" applyFill="1" applyAlignment="1">
      <alignment horizontal="left" wrapText="1"/>
    </xf>
    <xf numFmtId="0" fontId="19" fillId="26" borderId="0" xfId="98" applyFont="1" applyFill="1"/>
    <xf numFmtId="0" fontId="17" fillId="0" borderId="0" xfId="98" applyFont="1" applyFill="1"/>
    <xf numFmtId="0" fontId="18" fillId="26" borderId="0" xfId="98" applyFont="1" applyFill="1"/>
    <xf numFmtId="0" fontId="50" fillId="26" borderId="0" xfId="112" applyFont="1" applyFill="1" applyBorder="1" applyAlignment="1"/>
    <xf numFmtId="0" fontId="19" fillId="24" borderId="0" xfId="112" applyFont="1" applyFill="1" applyBorder="1" applyAlignment="1">
      <alignment horizontal="center"/>
    </xf>
    <xf numFmtId="165" fontId="50" fillId="0" borderId="0" xfId="112" applyNumberFormat="1" applyFont="1" applyFill="1" applyBorder="1" applyAlignment="1">
      <alignment horizontal="center"/>
    </xf>
    <xf numFmtId="0" fontId="44" fillId="26" borderId="0" xfId="112" applyFont="1" applyFill="1" applyBorder="1" applyAlignment="1"/>
    <xf numFmtId="0" fontId="19" fillId="26" borderId="0" xfId="98" applyFont="1" applyFill="1" applyAlignment="1">
      <alignment horizontal="center"/>
    </xf>
    <xf numFmtId="0" fontId="45" fillId="28" borderId="24" xfId="98" applyFont="1" applyFill="1" applyBorder="1" applyAlignment="1">
      <alignment horizontal="left"/>
    </xf>
    <xf numFmtId="0" fontId="45" fillId="28" borderId="23" xfId="98" applyFont="1" applyFill="1" applyBorder="1" applyAlignment="1">
      <alignment horizontal="left"/>
    </xf>
    <xf numFmtId="0" fontId="45" fillId="28" borderId="25" xfId="98" applyFont="1" applyFill="1" applyBorder="1" applyAlignment="1">
      <alignment horizontal="left"/>
    </xf>
    <xf numFmtId="0" fontId="51" fillId="26" borderId="24" xfId="98" applyFont="1" applyFill="1" applyBorder="1" applyAlignment="1">
      <alignment horizontal="left" vertical="top" wrapText="1"/>
    </xf>
    <xf numFmtId="0" fontId="51" fillId="26" borderId="23" xfId="98" applyFont="1" applyFill="1" applyBorder="1" applyAlignment="1">
      <alignment horizontal="left" vertical="top" wrapText="1"/>
    </xf>
    <xf numFmtId="0" fontId="51" fillId="26" borderId="25" xfId="98" applyFont="1" applyFill="1" applyBorder="1" applyAlignment="1">
      <alignment horizontal="left" vertical="top" wrapText="1"/>
    </xf>
    <xf numFmtId="0" fontId="40" fillId="26" borderId="24" xfId="98" applyFont="1" applyFill="1" applyBorder="1" applyAlignment="1">
      <alignment horizontal="left" vertical="top" wrapText="1"/>
    </xf>
    <xf numFmtId="0" fontId="40" fillId="26" borderId="23" xfId="98" applyFont="1" applyFill="1" applyBorder="1" applyAlignment="1">
      <alignment horizontal="left" vertical="top" wrapText="1"/>
    </xf>
    <xf numFmtId="0" fontId="40" fillId="26" borderId="25" xfId="98" applyFont="1" applyFill="1" applyBorder="1" applyAlignment="1">
      <alignment horizontal="left" vertical="top" wrapText="1"/>
    </xf>
    <xf numFmtId="0" fontId="52" fillId="26" borderId="0" xfId="98" applyFont="1" applyFill="1" applyAlignment="1">
      <alignment wrapText="1"/>
    </xf>
    <xf numFmtId="0" fontId="52" fillId="26" borderId="26" xfId="98" applyFont="1" applyFill="1" applyBorder="1" applyAlignment="1">
      <alignment horizontal="right" wrapText="1"/>
    </xf>
    <xf numFmtId="0" fontId="52" fillId="26" borderId="0" xfId="98" applyFont="1" applyFill="1" applyBorder="1" applyAlignment="1">
      <alignment horizontal="right" wrapText="1"/>
    </xf>
    <xf numFmtId="0" fontId="52" fillId="26" borderId="27" xfId="98" applyFont="1" applyFill="1" applyBorder="1" applyAlignment="1">
      <alignment horizontal="right" wrapText="1"/>
    </xf>
    <xf numFmtId="0" fontId="52" fillId="29" borderId="28" xfId="98" applyFont="1" applyFill="1" applyBorder="1" applyAlignment="1">
      <alignment horizontal="right" wrapText="1"/>
    </xf>
    <xf numFmtId="0" fontId="52" fillId="26" borderId="0" xfId="98" applyFont="1" applyFill="1" applyAlignment="1">
      <alignment horizontal="center" wrapText="1"/>
    </xf>
    <xf numFmtId="0" fontId="19" fillId="24" borderId="29" xfId="98" applyFont="1" applyFill="1" applyBorder="1"/>
    <xf numFmtId="0" fontId="19" fillId="30" borderId="0" xfId="98" applyFont="1" applyFill="1" applyBorder="1" applyAlignment="1">
      <alignment horizontal="center" vertical="center"/>
    </xf>
    <xf numFmtId="0" fontId="19" fillId="31" borderId="27" xfId="98" applyFont="1" applyFill="1" applyBorder="1"/>
    <xf numFmtId="0" fontId="47" fillId="32" borderId="30" xfId="98" applyFont="1" applyFill="1" applyBorder="1"/>
    <xf numFmtId="0" fontId="19" fillId="33" borderId="31" xfId="98" applyFont="1" applyFill="1" applyBorder="1"/>
    <xf numFmtId="0" fontId="19" fillId="33" borderId="0" xfId="98" applyFont="1" applyFill="1" applyBorder="1"/>
    <xf numFmtId="0" fontId="19" fillId="26" borderId="10" xfId="98" applyFont="1" applyFill="1" applyBorder="1"/>
    <xf numFmtId="0" fontId="47" fillId="26" borderId="0" xfId="98" applyFont="1" applyFill="1"/>
    <xf numFmtId="0" fontId="19" fillId="26" borderId="0" xfId="98" applyFont="1" applyFill="1" applyAlignment="1">
      <alignment wrapText="1"/>
    </xf>
    <xf numFmtId="0" fontId="1" fillId="26" borderId="0" xfId="112" applyFill="1"/>
    <xf numFmtId="0" fontId="43" fillId="26" borderId="0" xfId="98" applyFont="1" applyFill="1"/>
  </cellXfs>
  <cellStyles count="113">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8"/>
    <cellStyle name="Currency" xfId="106" builtinId="4"/>
    <cellStyle name="Currency 2" xfId="1"/>
    <cellStyle name="Explanatory Text 2" xfId="75"/>
    <cellStyle name="Explanatory Text 3" xfId="33"/>
    <cellStyle name="Good" xfId="101"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3 3" xfId="97"/>
    <cellStyle name="Normal 3 3 2" xfId="109"/>
    <cellStyle name="Normal 3 4" xfId="107"/>
    <cellStyle name="Normal 4" xfId="4"/>
    <cellStyle name="Normal 4 10" xfId="100"/>
    <cellStyle name="Normal 4 11" xfId="103"/>
    <cellStyle name="Normal 4 12" xfId="105"/>
    <cellStyle name="Normal 4 13" xfId="111"/>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2"/>
    <cellStyle name="Normal 7" xfId="104"/>
    <cellStyle name="Normal 8" xfId="110"/>
    <cellStyle name="Normal 9" xfId="112"/>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190500</xdr:colOff>
      <xdr:row>2</xdr:row>
      <xdr:rowOff>19050</xdr:rowOff>
    </xdr:from>
    <xdr:ext cx="3204916" cy="1094723"/>
    <xdr:sp macro="" textlink="">
      <xdr:nvSpPr>
        <xdr:cNvPr id="2" name="TextBox 1"/>
        <xdr:cNvSpPr txBox="1"/>
      </xdr:nvSpPr>
      <xdr:spPr>
        <a:xfrm>
          <a:off x="3305175" y="419100"/>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18</xdr:row>
      <xdr:rowOff>9525</xdr:rowOff>
    </xdr:from>
    <xdr:ext cx="6800850" cy="3533775"/>
    <xdr:sp macro="" textlink="">
      <xdr:nvSpPr>
        <xdr:cNvPr id="3" name="TextBox 2"/>
        <xdr:cNvSpPr txBox="1"/>
      </xdr:nvSpPr>
      <xdr:spPr>
        <a:xfrm>
          <a:off x="9525" y="4438650"/>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workbookViewId="0">
      <selection activeCell="N46" sqref="N46"/>
    </sheetView>
  </sheetViews>
  <sheetFormatPr defaultRowHeight="12.75" x14ac:dyDescent="0.2"/>
  <cols>
    <col min="1" max="3" width="9.42578125" customWidth="1"/>
    <col min="4" max="7" width="8.85546875" customWidth="1"/>
    <col min="8" max="9" width="8.85546875" style="7" customWidth="1"/>
    <col min="10" max="10" width="12.42578125" bestFit="1" customWidth="1"/>
    <col min="11" max="11" width="13.7109375" bestFit="1" customWidth="1"/>
  </cols>
  <sheetData>
    <row r="1" spans="1:13" ht="15.75" x14ac:dyDescent="0.25">
      <c r="A1" s="9" t="s">
        <v>0</v>
      </c>
      <c r="B1" s="8"/>
      <c r="C1" s="8"/>
      <c r="D1" s="8"/>
      <c r="E1" s="4"/>
      <c r="F1" s="4"/>
      <c r="G1" s="4"/>
      <c r="H1" s="4"/>
      <c r="I1" s="4"/>
      <c r="J1" s="4"/>
    </row>
    <row r="2" spans="1:13" ht="15.75" x14ac:dyDescent="0.25">
      <c r="A2" s="2"/>
      <c r="B2" s="1"/>
      <c r="C2" s="3"/>
      <c r="D2" s="3"/>
      <c r="E2" s="3"/>
      <c r="F2" s="3"/>
      <c r="G2" s="3"/>
      <c r="H2" s="3"/>
      <c r="I2" s="3"/>
      <c r="J2" s="3"/>
      <c r="K2" s="3"/>
      <c r="L2" s="3"/>
    </row>
    <row r="3" spans="1:13" s="6" customFormat="1" x14ac:dyDescent="0.2">
      <c r="A3" s="60"/>
      <c r="B3" s="60"/>
      <c r="C3" s="60"/>
      <c r="D3" s="26" t="s">
        <v>6</v>
      </c>
      <c r="E3" s="26" t="s">
        <v>7</v>
      </c>
      <c r="F3" s="26" t="s">
        <v>8</v>
      </c>
      <c r="G3" s="26" t="s">
        <v>9</v>
      </c>
      <c r="H3" s="26" t="s">
        <v>10</v>
      </c>
      <c r="I3" s="26" t="s">
        <v>11</v>
      </c>
      <c r="J3" s="33" t="s">
        <v>24</v>
      </c>
      <c r="K3" s="27" t="s">
        <v>25</v>
      </c>
    </row>
    <row r="4" spans="1:13" x14ac:dyDescent="0.2">
      <c r="A4" s="61" t="s">
        <v>29</v>
      </c>
      <c r="B4" s="61"/>
      <c r="C4" s="61"/>
      <c r="D4" s="36">
        <f>'Pricing Score Calculation'!E5</f>
        <v>30</v>
      </c>
      <c r="E4" s="55">
        <v>32</v>
      </c>
      <c r="F4" s="55">
        <v>12</v>
      </c>
      <c r="G4" s="55">
        <v>5.4</v>
      </c>
      <c r="H4" s="55">
        <v>3.5</v>
      </c>
      <c r="I4" s="55">
        <v>0.8</v>
      </c>
      <c r="J4" s="42">
        <f>SUM(E4:I4)</f>
        <v>53.699999999999996</v>
      </c>
      <c r="K4" s="38">
        <f>SUM(D4:I4)</f>
        <v>83.7</v>
      </c>
    </row>
    <row r="5" spans="1:13" x14ac:dyDescent="0.2">
      <c r="A5" s="61" t="s">
        <v>14</v>
      </c>
      <c r="B5" s="61"/>
      <c r="C5" s="61"/>
      <c r="D5" s="36">
        <f>'Pricing Score Calculation'!E6</f>
        <v>22.396691729323308</v>
      </c>
      <c r="E5" s="55">
        <v>32</v>
      </c>
      <c r="F5" s="55">
        <v>12</v>
      </c>
      <c r="G5" s="55">
        <v>8.4600000000000009</v>
      </c>
      <c r="H5" s="55">
        <v>4.4000000000000004</v>
      </c>
      <c r="I5" s="55">
        <v>1</v>
      </c>
      <c r="J5" s="42">
        <f>SUM(E5:I5)</f>
        <v>57.86</v>
      </c>
      <c r="K5" s="34">
        <f>SUM(D5:I5)</f>
        <v>80.256691729323308</v>
      </c>
      <c r="M5" s="5"/>
    </row>
  </sheetData>
  <mergeCells count="3">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K5" sqref="K5"/>
    </sheetView>
  </sheetViews>
  <sheetFormatPr defaultRowHeight="12.75" x14ac:dyDescent="0.2"/>
  <cols>
    <col min="11" max="11" width="14.42578125" bestFit="1" customWidth="1"/>
  </cols>
  <sheetData>
    <row r="1" spans="1:11" ht="15.75" x14ac:dyDescent="0.25">
      <c r="A1" s="9" t="s">
        <v>0</v>
      </c>
      <c r="B1" s="8"/>
      <c r="C1" s="8"/>
      <c r="D1" s="8"/>
      <c r="E1" s="4"/>
      <c r="F1" s="4"/>
      <c r="G1" s="4"/>
      <c r="H1" s="4"/>
      <c r="I1" s="4"/>
    </row>
    <row r="2" spans="1:11" ht="15.75" x14ac:dyDescent="0.25">
      <c r="A2" s="4"/>
      <c r="B2" s="3"/>
      <c r="C2" s="3"/>
      <c r="D2" s="3"/>
      <c r="E2" s="3"/>
      <c r="F2" s="3"/>
      <c r="G2" s="3"/>
      <c r="H2" s="3"/>
      <c r="I2" s="3"/>
    </row>
    <row r="3" spans="1:11" x14ac:dyDescent="0.2">
      <c r="A3" s="60"/>
      <c r="B3" s="60"/>
      <c r="C3" s="60"/>
      <c r="D3" s="28" t="s">
        <v>6</v>
      </c>
      <c r="E3" s="28" t="s">
        <v>7</v>
      </c>
      <c r="F3" s="28" t="s">
        <v>8</v>
      </c>
      <c r="G3" s="28" t="s">
        <v>9</v>
      </c>
      <c r="H3" s="28" t="s">
        <v>10</v>
      </c>
      <c r="I3" s="28" t="s">
        <v>11</v>
      </c>
      <c r="J3" s="33" t="s">
        <v>24</v>
      </c>
      <c r="K3" s="33" t="s">
        <v>25</v>
      </c>
    </row>
    <row r="4" spans="1:11" x14ac:dyDescent="0.2">
      <c r="A4" s="61" t="s">
        <v>29</v>
      </c>
      <c r="B4" s="61"/>
      <c r="C4" s="61"/>
      <c r="D4" s="36">
        <f>'Pricing Score Calculation'!E5</f>
        <v>30</v>
      </c>
      <c r="E4" s="56">
        <v>16</v>
      </c>
      <c r="F4" s="56">
        <v>6</v>
      </c>
      <c r="G4" s="56">
        <v>1.8</v>
      </c>
      <c r="H4" s="56">
        <v>1</v>
      </c>
      <c r="I4" s="56">
        <v>0.2</v>
      </c>
      <c r="J4" s="42">
        <f>SUM(E4:I4)</f>
        <v>25</v>
      </c>
      <c r="K4" s="29">
        <f>SUM(D4:I4)</f>
        <v>55</v>
      </c>
    </row>
    <row r="5" spans="1:11" x14ac:dyDescent="0.2">
      <c r="A5" s="61" t="s">
        <v>14</v>
      </c>
      <c r="B5" s="61"/>
      <c r="C5" s="61"/>
      <c r="D5" s="36">
        <f>'Pricing Score Calculation'!E6</f>
        <v>22.396691729323308</v>
      </c>
      <c r="E5" s="56">
        <v>32</v>
      </c>
      <c r="F5" s="56">
        <v>15</v>
      </c>
      <c r="G5" s="56">
        <v>1.8</v>
      </c>
      <c r="H5" s="56">
        <v>4</v>
      </c>
      <c r="I5" s="56">
        <v>0.4</v>
      </c>
      <c r="J5" s="42">
        <f t="shared" ref="J5" si="0">SUM(E5:I5)</f>
        <v>53.199999999999996</v>
      </c>
      <c r="K5" s="34">
        <f>SUM(D5:I5)</f>
        <v>75.596691729323311</v>
      </c>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K4" sqref="K4"/>
    </sheetView>
  </sheetViews>
  <sheetFormatPr defaultRowHeight="12.75" x14ac:dyDescent="0.2"/>
  <cols>
    <col min="10" max="10" width="9.85546875" bestFit="1" customWidth="1"/>
    <col min="11" max="11" width="14.42578125" bestFit="1" customWidth="1"/>
  </cols>
  <sheetData>
    <row r="1" spans="1:11" ht="15.75" x14ac:dyDescent="0.25">
      <c r="A1" s="9" t="s">
        <v>0</v>
      </c>
      <c r="B1" s="8"/>
      <c r="C1" s="8"/>
      <c r="D1" s="8"/>
      <c r="E1" s="4"/>
      <c r="F1" s="4"/>
      <c r="G1" s="4"/>
      <c r="H1" s="4"/>
      <c r="I1" s="4"/>
      <c r="J1" s="7"/>
    </row>
    <row r="2" spans="1:11" ht="15.75" x14ac:dyDescent="0.25">
      <c r="A2" s="4"/>
      <c r="B2" s="3"/>
      <c r="C2" s="3"/>
      <c r="D2" s="3"/>
      <c r="E2" s="3"/>
      <c r="F2" s="3"/>
      <c r="G2" s="3"/>
      <c r="H2" s="3"/>
      <c r="I2" s="3"/>
    </row>
    <row r="3" spans="1:11" x14ac:dyDescent="0.2">
      <c r="A3" s="60"/>
      <c r="B3" s="60"/>
      <c r="C3" s="60"/>
      <c r="D3" s="30" t="s">
        <v>6</v>
      </c>
      <c r="E3" s="30" t="s">
        <v>7</v>
      </c>
      <c r="F3" s="30" t="s">
        <v>8</v>
      </c>
      <c r="G3" s="30" t="s">
        <v>9</v>
      </c>
      <c r="H3" s="30" t="s">
        <v>10</v>
      </c>
      <c r="I3" s="30" t="s">
        <v>11</v>
      </c>
      <c r="J3" s="33" t="s">
        <v>24</v>
      </c>
      <c r="K3" s="33" t="s">
        <v>25</v>
      </c>
    </row>
    <row r="4" spans="1:11" x14ac:dyDescent="0.2">
      <c r="A4" s="61" t="s">
        <v>29</v>
      </c>
      <c r="B4" s="61"/>
      <c r="C4" s="61"/>
      <c r="D4" s="36">
        <f>'Pricing Score Calculation'!E5</f>
        <v>30</v>
      </c>
      <c r="E4" s="57">
        <v>28</v>
      </c>
      <c r="F4" s="57">
        <v>12</v>
      </c>
      <c r="G4" s="57">
        <v>7.5600000000000005</v>
      </c>
      <c r="H4" s="57">
        <v>3.9</v>
      </c>
      <c r="I4" s="57">
        <v>0.8</v>
      </c>
      <c r="J4" s="42">
        <f>SUM(E4:I4)</f>
        <v>52.26</v>
      </c>
      <c r="K4" s="31">
        <f>SUM(D4:I4)</f>
        <v>82.26</v>
      </c>
    </row>
    <row r="5" spans="1:11" x14ac:dyDescent="0.2">
      <c r="A5" s="61" t="s">
        <v>14</v>
      </c>
      <c r="B5" s="61"/>
      <c r="C5" s="61"/>
      <c r="D5" s="36">
        <f>'Pricing Score Calculation'!E6</f>
        <v>22.396691729323308</v>
      </c>
      <c r="E5" s="57">
        <v>36.799999999999997</v>
      </c>
      <c r="F5" s="57">
        <v>12</v>
      </c>
      <c r="G5" s="57">
        <v>8.64</v>
      </c>
      <c r="H5" s="57">
        <v>4.3</v>
      </c>
      <c r="I5" s="57">
        <v>0.9</v>
      </c>
      <c r="J5" s="42">
        <f t="shared" ref="J5" si="0">SUM(E5:I5)</f>
        <v>62.639999999999993</v>
      </c>
      <c r="K5" s="34">
        <f>SUM(D5:I5)</f>
        <v>85.036691729323309</v>
      </c>
    </row>
  </sheetData>
  <mergeCells count="3">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K4" sqref="K4"/>
    </sheetView>
  </sheetViews>
  <sheetFormatPr defaultRowHeight="12.75" x14ac:dyDescent="0.2"/>
  <cols>
    <col min="10" max="10" width="9.85546875" bestFit="1" customWidth="1"/>
    <col min="11" max="11" width="14.42578125" bestFit="1" customWidth="1"/>
  </cols>
  <sheetData>
    <row r="1" spans="1:11" ht="15.75" x14ac:dyDescent="0.25">
      <c r="A1" s="9" t="s">
        <v>0</v>
      </c>
      <c r="B1" s="8"/>
      <c r="C1" s="8"/>
      <c r="D1" s="8"/>
      <c r="E1" s="4"/>
      <c r="F1" s="4"/>
      <c r="G1" s="4"/>
      <c r="H1" s="4"/>
      <c r="I1" s="4"/>
      <c r="J1" s="7"/>
    </row>
    <row r="2" spans="1:11" ht="15.75" x14ac:dyDescent="0.25">
      <c r="A2" s="4"/>
      <c r="B2" s="3"/>
      <c r="C2" s="3"/>
      <c r="D2" s="3"/>
      <c r="E2" s="3"/>
      <c r="F2" s="3"/>
      <c r="G2" s="3"/>
      <c r="H2" s="3"/>
      <c r="I2" s="3"/>
      <c r="J2" s="3"/>
    </row>
    <row r="3" spans="1:11" x14ac:dyDescent="0.2">
      <c r="A3" s="60"/>
      <c r="B3" s="60"/>
      <c r="C3" s="60"/>
      <c r="D3" s="32" t="s">
        <v>6</v>
      </c>
      <c r="E3" s="32" t="s">
        <v>7</v>
      </c>
      <c r="F3" s="32" t="s">
        <v>8</v>
      </c>
      <c r="G3" s="32" t="s">
        <v>9</v>
      </c>
      <c r="H3" s="32" t="s">
        <v>10</v>
      </c>
      <c r="I3" s="32" t="s">
        <v>11</v>
      </c>
      <c r="J3" s="33" t="s">
        <v>24</v>
      </c>
      <c r="K3" s="33" t="s">
        <v>25</v>
      </c>
    </row>
    <row r="4" spans="1:11" x14ac:dyDescent="0.2">
      <c r="A4" s="61" t="s">
        <v>29</v>
      </c>
      <c r="B4" s="61"/>
      <c r="C4" s="61"/>
      <c r="D4" s="36">
        <f>'Pricing Score Calculation'!E5</f>
        <v>30</v>
      </c>
      <c r="E4" s="58">
        <v>24</v>
      </c>
      <c r="F4" s="58">
        <v>10.5</v>
      </c>
      <c r="G4" s="58">
        <v>6.84</v>
      </c>
      <c r="H4" s="58">
        <v>3</v>
      </c>
      <c r="I4" s="58">
        <v>0.70000000000000007</v>
      </c>
      <c r="J4" s="42">
        <f>SUM(E4:I4)</f>
        <v>45.040000000000006</v>
      </c>
      <c r="K4" s="34">
        <f>SUM(D4:I4)</f>
        <v>75.040000000000006</v>
      </c>
    </row>
    <row r="5" spans="1:11" x14ac:dyDescent="0.2">
      <c r="A5" s="61" t="s">
        <v>14</v>
      </c>
      <c r="B5" s="61"/>
      <c r="C5" s="61"/>
      <c r="D5" s="36">
        <f>'Pricing Score Calculation'!E6</f>
        <v>22.396691729323308</v>
      </c>
      <c r="E5" s="58">
        <v>32</v>
      </c>
      <c r="F5" s="58">
        <v>13.5</v>
      </c>
      <c r="G5" s="58">
        <v>8.64</v>
      </c>
      <c r="H5" s="58">
        <v>4</v>
      </c>
      <c r="I5" s="58">
        <v>0.9</v>
      </c>
      <c r="J5" s="42">
        <f t="shared" ref="J5" si="0">SUM(E5:I5)</f>
        <v>59.04</v>
      </c>
      <c r="K5" s="34">
        <f>SUM(D5:I5)</f>
        <v>81.436691729323314</v>
      </c>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workbookViewId="0">
      <selection activeCell="K40" sqref="K40"/>
    </sheetView>
  </sheetViews>
  <sheetFormatPr defaultRowHeight="12.75" x14ac:dyDescent="0.2"/>
  <cols>
    <col min="10" max="10" width="9.85546875" bestFit="1" customWidth="1"/>
    <col min="11" max="11" width="14.42578125" bestFit="1" customWidth="1"/>
  </cols>
  <sheetData>
    <row r="1" spans="1:15" ht="15.75" x14ac:dyDescent="0.25">
      <c r="A1" s="9" t="s">
        <v>0</v>
      </c>
      <c r="B1" s="8"/>
      <c r="C1" s="8"/>
      <c r="D1" s="8"/>
      <c r="E1" s="4"/>
      <c r="F1" s="4"/>
      <c r="G1" s="4"/>
      <c r="H1" s="4"/>
      <c r="I1" s="4"/>
      <c r="J1" s="7"/>
    </row>
    <row r="2" spans="1:15" ht="15.75" x14ac:dyDescent="0.25">
      <c r="A2" s="4"/>
      <c r="B2" s="3"/>
      <c r="C2" s="3"/>
      <c r="D2" s="3"/>
      <c r="E2" s="3"/>
      <c r="F2" s="3"/>
      <c r="G2" s="3"/>
      <c r="H2" s="3"/>
      <c r="I2" s="3"/>
      <c r="J2" s="3"/>
    </row>
    <row r="3" spans="1:15" x14ac:dyDescent="0.2">
      <c r="A3" s="60"/>
      <c r="B3" s="60"/>
      <c r="C3" s="60"/>
      <c r="D3" s="32" t="s">
        <v>6</v>
      </c>
      <c r="E3" s="32" t="s">
        <v>7</v>
      </c>
      <c r="F3" s="32" t="s">
        <v>8</v>
      </c>
      <c r="G3" s="32" t="s">
        <v>9</v>
      </c>
      <c r="H3" s="32" t="s">
        <v>10</v>
      </c>
      <c r="I3" s="32" t="s">
        <v>11</v>
      </c>
      <c r="J3" s="33" t="s">
        <v>24</v>
      </c>
      <c r="K3" s="33" t="s">
        <v>25</v>
      </c>
      <c r="L3" s="7"/>
      <c r="M3" s="7"/>
      <c r="N3" s="7"/>
      <c r="O3" s="7"/>
    </row>
    <row r="4" spans="1:15" x14ac:dyDescent="0.2">
      <c r="A4" s="61" t="s">
        <v>29</v>
      </c>
      <c r="B4" s="61"/>
      <c r="C4" s="61"/>
      <c r="D4" s="36">
        <f>'Pricing Score Calculation'!E5</f>
        <v>30</v>
      </c>
      <c r="E4" s="59">
        <v>26.4</v>
      </c>
      <c r="F4" s="59">
        <v>11.100000000000001</v>
      </c>
      <c r="G4" s="59">
        <v>7.02</v>
      </c>
      <c r="H4" s="59">
        <v>3.5</v>
      </c>
      <c r="I4" s="59">
        <v>0.64000000000000012</v>
      </c>
      <c r="J4" s="42">
        <f>SUM(E4:I4)</f>
        <v>48.66</v>
      </c>
      <c r="K4" s="34">
        <f>SUM(D4:I4)</f>
        <v>78.66</v>
      </c>
      <c r="L4" s="7"/>
      <c r="M4" s="7"/>
      <c r="N4" s="7"/>
      <c r="O4" s="7"/>
    </row>
    <row r="5" spans="1:15" x14ac:dyDescent="0.2">
      <c r="A5" s="61" t="s">
        <v>14</v>
      </c>
      <c r="B5" s="61"/>
      <c r="C5" s="61"/>
      <c r="D5" s="36">
        <f>'Pricing Score Calculation'!E6</f>
        <v>22.396691729323308</v>
      </c>
      <c r="E5" s="59">
        <v>25.6</v>
      </c>
      <c r="F5" s="59">
        <v>12</v>
      </c>
      <c r="G5" s="59">
        <v>7.5600000000000005</v>
      </c>
      <c r="H5" s="59">
        <v>3.7</v>
      </c>
      <c r="I5" s="59">
        <v>0.78</v>
      </c>
      <c r="J5" s="42">
        <f t="shared" ref="J5" si="0">SUM(E5:I5)</f>
        <v>49.640000000000008</v>
      </c>
      <c r="K5" s="34">
        <f>SUM(D5:I5)</f>
        <v>72.036691729323309</v>
      </c>
      <c r="L5" s="7"/>
      <c r="M5" s="7"/>
      <c r="N5" s="7"/>
      <c r="O5" s="7"/>
    </row>
    <row r="6" spans="1:15" x14ac:dyDescent="0.2">
      <c r="A6" s="7"/>
      <c r="B6" s="7"/>
      <c r="C6" s="7"/>
      <c r="D6" s="7"/>
      <c r="E6" s="7"/>
      <c r="F6" s="7"/>
      <c r="G6" s="7"/>
      <c r="H6" s="7"/>
      <c r="I6" s="7"/>
      <c r="J6" s="7"/>
      <c r="K6" s="7"/>
      <c r="L6" s="7"/>
      <c r="M6" s="7"/>
      <c r="N6" s="7"/>
      <c r="O6" s="7"/>
    </row>
    <row r="7" spans="1:15" x14ac:dyDescent="0.2">
      <c r="A7" s="7"/>
      <c r="B7" s="7"/>
      <c r="C7" s="7"/>
      <c r="D7" s="7"/>
      <c r="E7" s="7"/>
      <c r="F7" s="7"/>
      <c r="G7" s="7"/>
      <c r="H7" s="7"/>
      <c r="I7" s="7"/>
      <c r="J7" s="7"/>
      <c r="K7" s="7"/>
      <c r="L7" s="7"/>
      <c r="M7" s="7"/>
      <c r="N7" s="7"/>
      <c r="O7" s="7"/>
    </row>
  </sheetData>
  <mergeCells count="3">
    <mergeCell ref="A3:C3"/>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7"/>
  <sheetViews>
    <sheetView workbookViewId="0">
      <selection activeCell="C5" sqref="C5:C6"/>
    </sheetView>
  </sheetViews>
  <sheetFormatPr defaultRowHeight="12.75" x14ac:dyDescent="0.2"/>
  <cols>
    <col min="1" max="1" width="36.140625" style="7" customWidth="1"/>
    <col min="2" max="2" width="23.5703125" style="7" customWidth="1"/>
    <col min="3" max="5" width="13.28515625" style="7" customWidth="1"/>
    <col min="6" max="6" width="16.85546875" style="7" customWidth="1"/>
    <col min="7" max="16384" width="9.140625" style="7"/>
  </cols>
  <sheetData>
    <row r="1" spans="1:16" ht="24" customHeight="1" thickBot="1" x14ac:dyDescent="0.25">
      <c r="A1" s="66" t="s">
        <v>27</v>
      </c>
      <c r="B1" s="66"/>
      <c r="C1" s="52"/>
      <c r="D1" s="52"/>
      <c r="E1" s="52"/>
    </row>
    <row r="2" spans="1:16" x14ac:dyDescent="0.2">
      <c r="A2" s="68" t="s">
        <v>18</v>
      </c>
      <c r="B2" s="71" t="s">
        <v>19</v>
      </c>
      <c r="C2" s="74" t="s">
        <v>22</v>
      </c>
      <c r="D2" s="74" t="s">
        <v>20</v>
      </c>
      <c r="E2" s="74" t="s">
        <v>21</v>
      </c>
      <c r="G2" s="67" t="s">
        <v>23</v>
      </c>
      <c r="H2" s="67"/>
      <c r="I2" s="67"/>
      <c r="J2" s="67"/>
      <c r="K2" s="67"/>
      <c r="L2" s="67"/>
      <c r="M2" s="67"/>
      <c r="N2" s="67"/>
      <c r="O2" s="67"/>
      <c r="P2" s="67"/>
    </row>
    <row r="3" spans="1:16" x14ac:dyDescent="0.2">
      <c r="A3" s="69"/>
      <c r="B3" s="72"/>
      <c r="C3" s="75"/>
      <c r="D3" s="75"/>
      <c r="E3" s="75"/>
      <c r="G3" s="67"/>
      <c r="H3" s="67"/>
      <c r="I3" s="67"/>
      <c r="J3" s="67"/>
      <c r="K3" s="67"/>
      <c r="L3" s="67"/>
      <c r="M3" s="67"/>
      <c r="N3" s="67"/>
      <c r="O3" s="67"/>
      <c r="P3" s="67"/>
    </row>
    <row r="4" spans="1:16" ht="13.5" thickBot="1" x14ac:dyDescent="0.25">
      <c r="A4" s="70"/>
      <c r="B4" s="73"/>
      <c r="C4" s="76"/>
      <c r="D4" s="76"/>
      <c r="E4" s="76"/>
      <c r="G4" s="67"/>
      <c r="H4" s="67"/>
      <c r="I4" s="67"/>
      <c r="J4" s="67"/>
      <c r="K4" s="67"/>
      <c r="L4" s="67"/>
      <c r="M4" s="67"/>
      <c r="N4" s="67"/>
      <c r="O4" s="67"/>
      <c r="P4" s="67"/>
    </row>
    <row r="5" spans="1:16" ht="15" x14ac:dyDescent="0.2">
      <c r="A5" s="23" t="str">
        <f>Summary!A7</f>
        <v>Liquatech</v>
      </c>
      <c r="B5" s="54">
        <v>595752</v>
      </c>
      <c r="C5" s="62">
        <v>30</v>
      </c>
      <c r="D5" s="64">
        <f>MIN(B5:B6)</f>
        <v>595752</v>
      </c>
      <c r="E5" s="41">
        <f>$C$5*($D$5/B5)</f>
        <v>30</v>
      </c>
    </row>
    <row r="6" spans="1:16" ht="15" x14ac:dyDescent="0.2">
      <c r="A6" s="23" t="str">
        <f>Summary!A8</f>
        <v>Vaughn</v>
      </c>
      <c r="B6" s="54">
        <v>798000</v>
      </c>
      <c r="C6" s="63"/>
      <c r="D6" s="65"/>
      <c r="E6" s="41">
        <f t="shared" ref="E6" si="0">$C$5*($D$5/B6)</f>
        <v>22.396691729323308</v>
      </c>
    </row>
    <row r="7" spans="1:16" x14ac:dyDescent="0.2">
      <c r="I7" s="53"/>
      <c r="J7" s="53"/>
      <c r="K7" s="53"/>
      <c r="L7" s="53"/>
      <c r="M7" s="53"/>
      <c r="N7" s="53"/>
      <c r="O7" s="53"/>
    </row>
  </sheetData>
  <mergeCells count="9">
    <mergeCell ref="C5:C6"/>
    <mergeCell ref="D5:D6"/>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5"/>
  <sheetViews>
    <sheetView tabSelected="1" workbookViewId="0">
      <selection activeCell="N25" sqref="N25"/>
    </sheetView>
  </sheetViews>
  <sheetFormatPr defaultRowHeight="15" x14ac:dyDescent="0.2"/>
  <cols>
    <col min="1" max="1" width="33" style="13" customWidth="1"/>
    <col min="2" max="3" width="6.42578125" style="13" bestFit="1" customWidth="1"/>
    <col min="4" max="6" width="7.7109375" style="13" customWidth="1"/>
    <col min="7" max="7" width="8.85546875" style="13" customWidth="1"/>
    <col min="8" max="8" width="7.5703125" style="13" customWidth="1"/>
    <col min="9" max="13" width="7" style="13" bestFit="1" customWidth="1"/>
    <col min="14" max="14" width="9.140625" style="13"/>
    <col min="15" max="15" width="8.28515625" style="13" customWidth="1"/>
    <col min="16" max="20" width="4.140625" style="13" bestFit="1" customWidth="1"/>
    <col min="21" max="21" width="7.140625" style="13" bestFit="1" customWidth="1"/>
    <col min="22" max="16384" width="9.140625" style="13"/>
  </cols>
  <sheetData>
    <row r="1" spans="1:22" ht="15.75" x14ac:dyDescent="0.25">
      <c r="A1" s="10" t="s">
        <v>12</v>
      </c>
      <c r="B1" s="11"/>
      <c r="C1" s="10"/>
      <c r="D1" s="10"/>
      <c r="E1" s="10"/>
      <c r="F1" s="10"/>
      <c r="G1" s="10"/>
      <c r="H1" s="10"/>
      <c r="I1" s="12"/>
      <c r="J1" s="12"/>
    </row>
    <row r="2" spans="1:22" ht="6" customHeight="1" x14ac:dyDescent="0.25">
      <c r="A2" s="10"/>
      <c r="B2" s="11"/>
      <c r="C2" s="10"/>
      <c r="D2" s="10"/>
      <c r="E2" s="10"/>
      <c r="F2" s="10"/>
      <c r="G2" s="10"/>
      <c r="H2" s="10"/>
      <c r="I2" s="12"/>
      <c r="J2" s="12"/>
    </row>
    <row r="3" spans="1:22" ht="15.75" x14ac:dyDescent="0.25">
      <c r="A3" s="77" t="s">
        <v>30</v>
      </c>
      <c r="B3" s="77"/>
      <c r="C3" s="77"/>
      <c r="D3" s="77"/>
      <c r="E3" s="77"/>
      <c r="F3" s="77"/>
      <c r="G3" s="77"/>
      <c r="H3" s="77"/>
      <c r="I3" s="12"/>
      <c r="J3" s="12"/>
    </row>
    <row r="4" spans="1:22" x14ac:dyDescent="0.2">
      <c r="A4" s="11"/>
      <c r="B4" s="11"/>
      <c r="C4" s="11"/>
      <c r="D4" s="11"/>
      <c r="E4" s="11"/>
      <c r="F4" s="11"/>
      <c r="G4" s="14"/>
      <c r="H4" s="14"/>
      <c r="I4" s="15"/>
      <c r="J4" s="15"/>
    </row>
    <row r="5" spans="1:22" ht="15.75" x14ac:dyDescent="0.25">
      <c r="F5" s="43"/>
      <c r="G5" s="40" t="s">
        <v>24</v>
      </c>
      <c r="H5" s="16"/>
      <c r="I5" s="16"/>
      <c r="J5" s="16"/>
      <c r="K5" s="16"/>
      <c r="L5" s="16"/>
      <c r="M5" s="16"/>
      <c r="N5" s="40" t="s">
        <v>26</v>
      </c>
      <c r="O5" s="40"/>
      <c r="P5" s="16"/>
      <c r="U5" s="78" t="s">
        <v>16</v>
      </c>
      <c r="V5" s="78"/>
    </row>
    <row r="6" spans="1:22" s="19" customFormat="1" ht="135" customHeight="1" x14ac:dyDescent="0.2">
      <c r="A6" s="17"/>
      <c r="B6" s="18" t="s">
        <v>1</v>
      </c>
      <c r="C6" s="18" t="s">
        <v>2</v>
      </c>
      <c r="D6" s="18" t="s">
        <v>3</v>
      </c>
      <c r="E6" s="18" t="s">
        <v>4</v>
      </c>
      <c r="F6" s="18" t="s">
        <v>5</v>
      </c>
      <c r="G6" s="47" t="s">
        <v>17</v>
      </c>
      <c r="I6" s="18" t="s">
        <v>1</v>
      </c>
      <c r="J6" s="18" t="s">
        <v>2</v>
      </c>
      <c r="K6" s="18" t="s">
        <v>3</v>
      </c>
      <c r="L6" s="18" t="s">
        <v>4</v>
      </c>
      <c r="M6" s="18" t="s">
        <v>5</v>
      </c>
      <c r="N6" s="47" t="s">
        <v>17</v>
      </c>
      <c r="O6" s="13"/>
      <c r="P6" s="18" t="str">
        <f>I6</f>
        <v>Evaluator 1</v>
      </c>
      <c r="Q6" s="18" t="str">
        <f>J6</f>
        <v>Evaluator 2</v>
      </c>
      <c r="R6" s="18" t="str">
        <f>K6</f>
        <v>Evaluator 3</v>
      </c>
      <c r="S6" s="18" t="str">
        <f>L6</f>
        <v>Evaluator 4</v>
      </c>
      <c r="T6" s="18" t="str">
        <f>M6</f>
        <v>Evaluator 5</v>
      </c>
      <c r="U6" s="47" t="s">
        <v>28</v>
      </c>
      <c r="V6" s="37" t="s">
        <v>15</v>
      </c>
    </row>
    <row r="7" spans="1:22" ht="16.5" customHeight="1" x14ac:dyDescent="0.2">
      <c r="A7" s="23" t="str">
        <f>'Evaluator 1'!A4:C4</f>
        <v>Liquatech</v>
      </c>
      <c r="B7" s="44">
        <f>'Evaluator 1'!J4</f>
        <v>53.699999999999996</v>
      </c>
      <c r="C7" s="44">
        <f>'Evaluator 2'!J4</f>
        <v>25</v>
      </c>
      <c r="D7" s="44">
        <f>'Evaluator 3'!J4</f>
        <v>52.26</v>
      </c>
      <c r="E7" s="44">
        <f>'Evaluator 4'!J4</f>
        <v>45.040000000000006</v>
      </c>
      <c r="F7" s="44">
        <f>'Evaluator 5'!J4</f>
        <v>48.66</v>
      </c>
      <c r="G7" s="48">
        <f>AVERAGE(B7:F7)</f>
        <v>44.932000000000002</v>
      </c>
      <c r="H7" s="44"/>
      <c r="I7" s="20">
        <f>'Evaluator 1'!K4</f>
        <v>83.7</v>
      </c>
      <c r="J7" s="20">
        <f>'Evaluator 2'!K4</f>
        <v>55</v>
      </c>
      <c r="K7" s="20">
        <f>'Evaluator 3'!K4</f>
        <v>82.26</v>
      </c>
      <c r="L7" s="20">
        <f>'Evaluator 4'!K4</f>
        <v>75.040000000000006</v>
      </c>
      <c r="M7" s="20">
        <f>'Evaluator 5'!K4</f>
        <v>78.66</v>
      </c>
      <c r="N7" s="48">
        <f>AVERAGE(I7:M7)</f>
        <v>74.931999999999988</v>
      </c>
      <c r="O7" s="44"/>
      <c r="P7" s="22">
        <f>RANK(I7,$I$7:$I$8,0)</f>
        <v>1</v>
      </c>
      <c r="Q7" s="22">
        <f>RANK(J7,$J$7:$J$8,0)</f>
        <v>2</v>
      </c>
      <c r="R7" s="22">
        <f>RANK(K7,$K$7:$K$8,0)</f>
        <v>2</v>
      </c>
      <c r="S7" s="22">
        <f>RANK(L7,$L$7:$L$8,0)</f>
        <v>2</v>
      </c>
      <c r="T7" s="22">
        <f>RANK(M7,$M$7:$M$8,0)</f>
        <v>1</v>
      </c>
      <c r="U7" s="50">
        <f>AVERAGE(P7:T7)</f>
        <v>1.6</v>
      </c>
      <c r="V7" s="25">
        <f>RANK(U7,$U$7:$U$8,1)</f>
        <v>2</v>
      </c>
    </row>
    <row r="8" spans="1:22" ht="16.5" customHeight="1" x14ac:dyDescent="0.25">
      <c r="A8" s="23" t="str">
        <f>'Evaluator 1'!A5:C5</f>
        <v>Vaughn</v>
      </c>
      <c r="B8" s="45">
        <f>'Evaluator 1'!J5</f>
        <v>57.86</v>
      </c>
      <c r="C8" s="45">
        <f>'Evaluator 2'!J5</f>
        <v>53.199999999999996</v>
      </c>
      <c r="D8" s="45">
        <f>'Evaluator 3'!J5</f>
        <v>62.639999999999993</v>
      </c>
      <c r="E8" s="45">
        <f>'Evaluator 4'!J5</f>
        <v>59.04</v>
      </c>
      <c r="F8" s="45">
        <f>'Evaluator 5'!J5</f>
        <v>49.640000000000008</v>
      </c>
      <c r="G8" s="49">
        <f t="shared" ref="G8" si="0">AVERAGE(B8:F8)</f>
        <v>56.475999999999999</v>
      </c>
      <c r="H8" s="45"/>
      <c r="I8" s="21">
        <f>'Evaluator 1'!K5</f>
        <v>80.256691729323308</v>
      </c>
      <c r="J8" s="21">
        <f>'Evaluator 2'!K5</f>
        <v>75.596691729323311</v>
      </c>
      <c r="K8" s="21">
        <f>'Evaluator 3'!K5</f>
        <v>85.036691729323309</v>
      </c>
      <c r="L8" s="21">
        <f>'Evaluator 4'!K5</f>
        <v>81.436691729323314</v>
      </c>
      <c r="M8" s="21">
        <f>'Evaluator 5'!K5</f>
        <v>72.036691729323309</v>
      </c>
      <c r="N8" s="49">
        <f>AVERAGE(I8:M8)</f>
        <v>78.872691729323307</v>
      </c>
      <c r="O8" s="45"/>
      <c r="P8" s="46">
        <f>RANK(I8,$I$7:$I$8,0)</f>
        <v>2</v>
      </c>
      <c r="Q8" s="46">
        <f>RANK(J8,$J$7:$J$8,0)</f>
        <v>1</v>
      </c>
      <c r="R8" s="46">
        <f>RANK(K8,$K$7:$K$8,0)</f>
        <v>1</v>
      </c>
      <c r="S8" s="46">
        <f>RANK(L8,$L$7:$L$8,0)</f>
        <v>1</v>
      </c>
      <c r="T8" s="46">
        <f>RANK(M8,$M$7:$M$8,0)</f>
        <v>2</v>
      </c>
      <c r="U8" s="51">
        <f t="shared" ref="U8" si="1">AVERAGE(P8:T8)</f>
        <v>1.4</v>
      </c>
      <c r="V8" s="35">
        <f>RANK(U8,$U$7:$U$8,1)</f>
        <v>1</v>
      </c>
    </row>
    <row r="9" spans="1:22" x14ac:dyDescent="0.2">
      <c r="K9" s="39"/>
      <c r="L9" s="39"/>
      <c r="M9" s="39"/>
      <c r="N9" s="39"/>
      <c r="O9" s="39"/>
    </row>
    <row r="14" spans="1:22" x14ac:dyDescent="0.2">
      <c r="A14" s="24" t="s">
        <v>13</v>
      </c>
    </row>
    <row r="15" spans="1:22" x14ac:dyDescent="0.2">
      <c r="A15" s="24"/>
    </row>
  </sheetData>
  <mergeCells count="2">
    <mergeCell ref="A3:H3"/>
    <mergeCell ref="U5:V5"/>
  </mergeCells>
  <pageMargins left="0.24" right="0.3" top="1" bottom="1" header="0.5" footer="0.5"/>
  <pageSetup scale="95" orientation="landscape" horizontalDpi="1200" verticalDpi="12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topLeftCell="A10" workbookViewId="0">
      <selection activeCell="M38" sqref="M37:M38"/>
    </sheetView>
  </sheetViews>
  <sheetFormatPr defaultRowHeight="12.75" x14ac:dyDescent="0.2"/>
  <cols>
    <col min="1" max="1" width="20.7109375" style="80" customWidth="1"/>
    <col min="2" max="2" width="6.28515625" style="80" customWidth="1"/>
    <col min="3" max="3" width="10.5703125" style="80" bestFit="1" customWidth="1"/>
    <col min="4" max="4" width="9.140625" style="80" customWidth="1"/>
    <col min="5" max="5" width="6.5703125" style="80" customWidth="1"/>
    <col min="6" max="6" width="10.5703125" style="80" bestFit="1" customWidth="1"/>
    <col min="7" max="7" width="9.140625" style="80" customWidth="1"/>
    <col min="8" max="8" width="6.5703125" style="80" customWidth="1"/>
    <col min="9" max="9" width="10.5703125" style="80" bestFit="1" customWidth="1"/>
    <col min="10" max="10" width="9.140625" style="80" customWidth="1"/>
    <col min="11" max="11" width="6.7109375" style="80" customWidth="1"/>
    <col min="12" max="12" width="10.5703125" style="80" bestFit="1" customWidth="1"/>
    <col min="13" max="13" width="9.140625" style="80" customWidth="1"/>
    <col min="14" max="14" width="6.28515625" style="80" customWidth="1"/>
    <col min="15" max="15" width="10.5703125" style="80" bestFit="1" customWidth="1"/>
    <col min="16" max="16" width="9.140625" style="80" customWidth="1"/>
    <col min="17" max="17" width="6.28515625" style="80" customWidth="1"/>
    <col min="18" max="18" width="10.5703125" style="80" bestFit="1" customWidth="1"/>
    <col min="19" max="19" width="9.140625" style="80" customWidth="1"/>
    <col min="20" max="20" width="7.140625" style="80" customWidth="1"/>
    <col min="21" max="21" width="6.140625" style="80" customWidth="1"/>
    <col min="22" max="22" width="9.140625" style="80"/>
    <col min="23" max="23" width="17.5703125" style="80" bestFit="1" customWidth="1"/>
    <col min="24" max="16384" width="9.140625" style="80"/>
  </cols>
  <sheetData>
    <row r="1" spans="1:20" ht="15.75" x14ac:dyDescent="0.25">
      <c r="A1" s="79" t="s">
        <v>31</v>
      </c>
      <c r="B1" s="79"/>
      <c r="C1" s="79"/>
      <c r="D1" s="79"/>
      <c r="E1" s="79"/>
      <c r="F1" s="79"/>
      <c r="G1" s="79"/>
      <c r="H1" s="79"/>
      <c r="I1" s="79"/>
      <c r="J1" s="79"/>
    </row>
    <row r="2" spans="1:20" ht="15.75" x14ac:dyDescent="0.25">
      <c r="A2" s="81" t="s">
        <v>30</v>
      </c>
      <c r="B2" s="82"/>
      <c r="C2" s="82"/>
      <c r="D2" s="82"/>
      <c r="E2" s="82"/>
      <c r="F2" s="82"/>
      <c r="G2" s="82"/>
      <c r="H2" s="82"/>
      <c r="I2" s="82"/>
      <c r="J2" s="82"/>
    </row>
    <row r="3" spans="1:20" x14ac:dyDescent="0.2">
      <c r="A3" s="83" t="s">
        <v>32</v>
      </c>
      <c r="B3" s="84"/>
      <c r="C3" s="84"/>
      <c r="D3" s="84"/>
    </row>
    <row r="4" spans="1:20" ht="15" customHeight="1" x14ac:dyDescent="0.2">
      <c r="A4" s="83" t="s">
        <v>33</v>
      </c>
      <c r="B4" s="85" t="s">
        <v>34</v>
      </c>
      <c r="C4" s="85"/>
      <c r="D4" s="85"/>
      <c r="E4" s="83"/>
    </row>
    <row r="5" spans="1:20" ht="15" customHeight="1" x14ac:dyDescent="0.2">
      <c r="D5" s="86"/>
      <c r="E5" s="83"/>
    </row>
    <row r="6" spans="1:20" ht="15" customHeight="1" x14ac:dyDescent="0.2"/>
    <row r="7" spans="1:20" ht="15" customHeight="1" x14ac:dyDescent="0.2"/>
    <row r="9" spans="1:20" ht="11.25" customHeight="1" thickBot="1" x14ac:dyDescent="0.25"/>
    <row r="10" spans="1:20" s="87" customFormat="1" ht="13.5" thickBot="1" x14ac:dyDescent="0.25">
      <c r="B10" s="88" t="s">
        <v>35</v>
      </c>
      <c r="C10" s="89"/>
      <c r="D10" s="90"/>
      <c r="E10" s="88" t="s">
        <v>36</v>
      </c>
      <c r="F10" s="89"/>
      <c r="G10" s="90"/>
      <c r="H10" s="88" t="s">
        <v>37</v>
      </c>
      <c r="I10" s="89"/>
      <c r="J10" s="90"/>
      <c r="K10" s="88" t="s">
        <v>38</v>
      </c>
      <c r="L10" s="89"/>
      <c r="M10" s="90"/>
      <c r="N10" s="88" t="s">
        <v>39</v>
      </c>
      <c r="O10" s="89"/>
      <c r="P10" s="90"/>
      <c r="Q10" s="88" t="s">
        <v>40</v>
      </c>
      <c r="R10" s="89"/>
      <c r="S10" s="90"/>
    </row>
    <row r="11" spans="1:20" s="87" customFormat="1" ht="114" customHeight="1" thickBot="1" x14ac:dyDescent="0.25">
      <c r="B11" s="91" t="s">
        <v>41</v>
      </c>
      <c r="C11" s="92"/>
      <c r="D11" s="93"/>
      <c r="E11" s="94" t="s">
        <v>42</v>
      </c>
      <c r="F11" s="95"/>
      <c r="G11" s="96"/>
      <c r="H11" s="94" t="s">
        <v>43</v>
      </c>
      <c r="I11" s="95"/>
      <c r="J11" s="96"/>
      <c r="K11" s="94" t="s">
        <v>44</v>
      </c>
      <c r="L11" s="95"/>
      <c r="M11" s="96"/>
      <c r="N11" s="94" t="s">
        <v>45</v>
      </c>
      <c r="O11" s="95"/>
      <c r="P11" s="96"/>
      <c r="Q11" s="94" t="s">
        <v>46</v>
      </c>
      <c r="R11" s="95"/>
      <c r="S11" s="96"/>
    </row>
    <row r="12" spans="1:20" s="102" customFormat="1" ht="23.25" thickBot="1" x14ac:dyDescent="0.25">
      <c r="A12" s="97"/>
      <c r="B12" s="98" t="s">
        <v>47</v>
      </c>
      <c r="C12" s="99"/>
      <c r="D12" s="100"/>
      <c r="E12" s="98" t="s">
        <v>47</v>
      </c>
      <c r="F12" s="99"/>
      <c r="G12" s="100"/>
      <c r="H12" s="98" t="s">
        <v>47</v>
      </c>
      <c r="I12" s="99"/>
      <c r="J12" s="100"/>
      <c r="K12" s="98" t="s">
        <v>47</v>
      </c>
      <c r="L12" s="99"/>
      <c r="M12" s="100"/>
      <c r="N12" s="98" t="s">
        <v>47</v>
      </c>
      <c r="O12" s="99"/>
      <c r="P12" s="100"/>
      <c r="Q12" s="98" t="s">
        <v>47</v>
      </c>
      <c r="R12" s="99"/>
      <c r="S12" s="100"/>
      <c r="T12" s="101" t="s">
        <v>48</v>
      </c>
    </row>
    <row r="13" spans="1:20" ht="15" customHeight="1" x14ac:dyDescent="0.2">
      <c r="A13" s="59" t="s">
        <v>29</v>
      </c>
      <c r="B13" s="103"/>
      <c r="C13" s="104">
        <v>6</v>
      </c>
      <c r="D13" s="105">
        <f>B13*$C$13</f>
        <v>0</v>
      </c>
      <c r="E13" s="103"/>
      <c r="F13" s="104">
        <v>8</v>
      </c>
      <c r="G13" s="105">
        <f>E13*$F$13</f>
        <v>0</v>
      </c>
      <c r="H13" s="103"/>
      <c r="I13" s="104">
        <v>3</v>
      </c>
      <c r="J13" s="105">
        <f>H13*$I$13</f>
        <v>0</v>
      </c>
      <c r="K13" s="103"/>
      <c r="L13" s="104">
        <v>1.8</v>
      </c>
      <c r="M13" s="105">
        <f>K13*$L$13</f>
        <v>0</v>
      </c>
      <c r="N13" s="103"/>
      <c r="O13" s="104">
        <v>1</v>
      </c>
      <c r="P13" s="105">
        <f>N13*$O$13</f>
        <v>0</v>
      </c>
      <c r="Q13" s="103"/>
      <c r="R13" s="104">
        <v>0.2</v>
      </c>
      <c r="S13" s="105">
        <f>Q13*$R$13</f>
        <v>0</v>
      </c>
      <c r="T13" s="106">
        <f>D13+G13+J13+M13+P13+S13</f>
        <v>0</v>
      </c>
    </row>
    <row r="14" spans="1:20" ht="15" customHeight="1" x14ac:dyDescent="0.2">
      <c r="A14" s="59" t="s">
        <v>14</v>
      </c>
      <c r="B14" s="103"/>
      <c r="C14" s="104"/>
      <c r="D14" s="105">
        <f t="shared" ref="D14" si="0">B14*$C$13</f>
        <v>0</v>
      </c>
      <c r="E14" s="103"/>
      <c r="F14" s="104"/>
      <c r="G14" s="105">
        <f t="shared" ref="G14" si="1">E14*$F$13</f>
        <v>0</v>
      </c>
      <c r="H14" s="103"/>
      <c r="I14" s="104"/>
      <c r="J14" s="105">
        <f t="shared" ref="J14" si="2">H14*$I$13</f>
        <v>0</v>
      </c>
      <c r="K14" s="103"/>
      <c r="L14" s="104"/>
      <c r="M14" s="105">
        <f t="shared" ref="M14" si="3">K14*$L$13</f>
        <v>0</v>
      </c>
      <c r="N14" s="103"/>
      <c r="O14" s="104"/>
      <c r="P14" s="105">
        <f t="shared" ref="P14" si="4">N14*$O$13</f>
        <v>0</v>
      </c>
      <c r="Q14" s="103"/>
      <c r="R14" s="104"/>
      <c r="S14" s="105">
        <f t="shared" ref="S14" si="5">Q14*$R$13</f>
        <v>0</v>
      </c>
      <c r="T14" s="106">
        <f>D14+G14+J14+M14+P14+S14</f>
        <v>0</v>
      </c>
    </row>
    <row r="15" spans="1:20" s="107" customFormat="1" ht="7.5" customHeight="1" x14ac:dyDescent="0.2">
      <c r="B15" s="108"/>
      <c r="C15" s="108"/>
      <c r="D15" s="108"/>
      <c r="E15" s="108"/>
      <c r="F15" s="108"/>
      <c r="G15" s="108"/>
      <c r="H15" s="108"/>
      <c r="I15" s="108"/>
      <c r="J15" s="108"/>
      <c r="K15" s="108"/>
      <c r="L15" s="108"/>
      <c r="M15" s="108"/>
      <c r="N15" s="108"/>
      <c r="O15" s="108"/>
      <c r="P15" s="108"/>
      <c r="Q15" s="108"/>
      <c r="R15" s="108"/>
      <c r="S15" s="108"/>
      <c r="T15" s="108"/>
    </row>
    <row r="16" spans="1:20" s="109" customFormat="1" ht="6.75" customHeight="1" x14ac:dyDescent="0.2"/>
    <row r="18" spans="1:17" x14ac:dyDescent="0.2">
      <c r="A18" s="110" t="s">
        <v>49</v>
      </c>
      <c r="G18" s="111"/>
      <c r="H18" s="111"/>
    </row>
    <row r="19" spans="1:17" x14ac:dyDescent="0.2">
      <c r="G19" s="111"/>
      <c r="H19" s="111"/>
      <c r="I19" s="111"/>
      <c r="J19" s="111"/>
    </row>
    <row r="20" spans="1:17" ht="15" x14ac:dyDescent="0.25">
      <c r="G20" s="111"/>
      <c r="H20" s="111"/>
      <c r="I20" s="111"/>
      <c r="J20" s="111"/>
      <c r="Q20" s="112"/>
    </row>
    <row r="21" spans="1:17" ht="15" x14ac:dyDescent="0.25">
      <c r="G21" s="111"/>
      <c r="H21" s="111"/>
      <c r="I21" s="111"/>
      <c r="J21" s="111"/>
      <c r="Q21" s="112"/>
    </row>
    <row r="22" spans="1:17" ht="15" x14ac:dyDescent="0.25">
      <c r="G22" s="111"/>
      <c r="H22" s="111"/>
      <c r="I22" s="111"/>
      <c r="J22" s="111"/>
      <c r="Q22" s="112"/>
    </row>
    <row r="23" spans="1:17" x14ac:dyDescent="0.2">
      <c r="G23" s="111"/>
      <c r="H23" s="111"/>
      <c r="I23" s="111"/>
      <c r="J23" s="111"/>
    </row>
    <row r="24" spans="1:17" x14ac:dyDescent="0.2">
      <c r="G24" s="111"/>
      <c r="H24" s="111"/>
      <c r="I24" s="111"/>
      <c r="J24" s="111"/>
    </row>
    <row r="25" spans="1:17" x14ac:dyDescent="0.2">
      <c r="G25" s="111"/>
      <c r="H25" s="111"/>
      <c r="I25" s="111"/>
      <c r="J25" s="111"/>
    </row>
    <row r="26" spans="1:17" x14ac:dyDescent="0.2">
      <c r="B26" s="111"/>
      <c r="C26" s="111"/>
      <c r="D26" s="111"/>
      <c r="E26" s="111"/>
      <c r="F26" s="111"/>
      <c r="G26" s="111"/>
      <c r="H26" s="111"/>
      <c r="I26" s="111"/>
      <c r="J26" s="111"/>
    </row>
    <row r="27" spans="1:17" x14ac:dyDescent="0.2">
      <c r="H27" s="111"/>
      <c r="I27" s="111"/>
      <c r="J27" s="111"/>
    </row>
    <row r="28" spans="1:17" x14ac:dyDescent="0.2">
      <c r="I28" s="111"/>
      <c r="J28" s="111"/>
      <c r="K28" s="111"/>
      <c r="L28" s="111"/>
      <c r="M28" s="111"/>
      <c r="N28" s="111"/>
    </row>
    <row r="29" spans="1:17" x14ac:dyDescent="0.2">
      <c r="I29" s="111"/>
      <c r="J29" s="111"/>
      <c r="K29" s="111"/>
      <c r="L29" s="111"/>
      <c r="M29" s="111"/>
      <c r="N29" s="111"/>
    </row>
    <row r="30" spans="1:17" x14ac:dyDescent="0.2">
      <c r="L30" s="111"/>
      <c r="M30" s="111"/>
      <c r="N30" s="111"/>
    </row>
    <row r="31" spans="1:17" x14ac:dyDescent="0.2">
      <c r="L31" s="111"/>
      <c r="M31" s="111"/>
      <c r="N31" s="111"/>
    </row>
    <row r="32" spans="1:17" x14ac:dyDescent="0.2">
      <c r="L32" s="111"/>
      <c r="M32" s="111"/>
      <c r="N32" s="111"/>
    </row>
    <row r="33" spans="1:14" x14ac:dyDescent="0.2">
      <c r="L33" s="111"/>
      <c r="M33" s="111"/>
      <c r="N33" s="111"/>
    </row>
    <row r="46" spans="1:14" x14ac:dyDescent="0.2">
      <c r="A46" s="113" t="s">
        <v>50</v>
      </c>
    </row>
  </sheetData>
  <mergeCells count="21">
    <mergeCell ref="C13:C14"/>
    <mergeCell ref="F13:F14"/>
    <mergeCell ref="I13:I14"/>
    <mergeCell ref="L13:L14"/>
    <mergeCell ref="O13:O14"/>
    <mergeCell ref="R13:R14"/>
    <mergeCell ref="K10:M10"/>
    <mergeCell ref="N10:P10"/>
    <mergeCell ref="Q10:S10"/>
    <mergeCell ref="B11:D11"/>
    <mergeCell ref="E11:G11"/>
    <mergeCell ref="H11:J11"/>
    <mergeCell ref="K11:M11"/>
    <mergeCell ref="N11:P11"/>
    <mergeCell ref="Q11:S11"/>
    <mergeCell ref="A1:J1"/>
    <mergeCell ref="B3:D3"/>
    <mergeCell ref="B4:D4"/>
    <mergeCell ref="B10:D10"/>
    <mergeCell ref="E10:G10"/>
    <mergeCell ref="H10:J10"/>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Pricing Score Calculation</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2019-05-21T21:18:34Z</dcterms:modified>
</cp:coreProperties>
</file>