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RCHASING\Contracts Reporting Department\FY2018\Open Record Evaluations\Next Update\"/>
    </mc:Choice>
  </mc:AlternateContent>
  <bookViews>
    <workbookView xWindow="1230" yWindow="915" windowWidth="23880" windowHeight="11295" tabRatio="814" activeTab="9"/>
  </bookViews>
  <sheets>
    <sheet name="Responses" sheetId="19" r:id="rId1"/>
    <sheet name="Evaluator 1" sheetId="20" r:id="rId2"/>
    <sheet name="Evaluator 2" sheetId="21" r:id="rId3"/>
    <sheet name="Evaluator 3" sheetId="22" r:id="rId4"/>
    <sheet name="Evaluator 4" sheetId="23" r:id="rId5"/>
    <sheet name="Evaluator 5" sheetId="24" r:id="rId6"/>
    <sheet name="Technical Summary" sheetId="4" r:id="rId7"/>
    <sheet name="Pricing Score Calculation" sheetId="27" r:id="rId8"/>
    <sheet name="Summary" sheetId="28" r:id="rId9"/>
    <sheet name="Criteria" sheetId="30" r:id="rId10"/>
  </sheets>
  <externalReferences>
    <externalReference r:id="rId11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A10" i="28" l="1"/>
  <c r="C19" i="27" l="1"/>
  <c r="B19" i="27"/>
  <c r="C18" i="27"/>
  <c r="B18" i="27"/>
  <c r="B17" i="27"/>
  <c r="C16" i="27"/>
  <c r="B16" i="27"/>
  <c r="C15" i="27"/>
  <c r="B15" i="27"/>
  <c r="C14" i="27"/>
  <c r="B14" i="27"/>
  <c r="H9" i="27"/>
  <c r="H18" i="30"/>
  <c r="H17" i="30"/>
  <c r="H16" i="30"/>
  <c r="H15" i="30"/>
  <c r="H14" i="30"/>
  <c r="H13" i="30"/>
  <c r="C4" i="28"/>
  <c r="D4" i="28"/>
  <c r="E4" i="28"/>
  <c r="F4" i="28"/>
  <c r="B4" i="28"/>
  <c r="G10" i="20"/>
  <c r="F10" i="20"/>
  <c r="E10" i="20"/>
  <c r="D10" i="20"/>
  <c r="C10" i="20"/>
  <c r="G9" i="20"/>
  <c r="F9" i="20"/>
  <c r="E9" i="20"/>
  <c r="D9" i="20"/>
  <c r="C9" i="20"/>
  <c r="G8" i="20"/>
  <c r="F8" i="20"/>
  <c r="E8" i="20"/>
  <c r="D8" i="20"/>
  <c r="C8" i="20"/>
  <c r="G7" i="20"/>
  <c r="F7" i="20"/>
  <c r="E7" i="20"/>
  <c r="D7" i="20"/>
  <c r="C7" i="20"/>
  <c r="G6" i="20"/>
  <c r="F6" i="20"/>
  <c r="E6" i="20"/>
  <c r="D6" i="20"/>
  <c r="C6" i="20"/>
  <c r="G5" i="20"/>
  <c r="F5" i="20"/>
  <c r="E5" i="20"/>
  <c r="D5" i="20"/>
  <c r="C5" i="20"/>
  <c r="H19" i="30" l="1"/>
  <c r="A10" i="4"/>
  <c r="E10" i="4"/>
  <c r="A10" i="24"/>
  <c r="H10" i="24"/>
  <c r="F10" i="4" s="1"/>
  <c r="I10" i="24"/>
  <c r="F10" i="28" s="1"/>
  <c r="A10" i="23"/>
  <c r="H10" i="23"/>
  <c r="I10" i="23"/>
  <c r="E10" i="28" s="1"/>
  <c r="A10" i="22"/>
  <c r="H10" i="22"/>
  <c r="D10" i="4" s="1"/>
  <c r="I10" i="22"/>
  <c r="D10" i="28" s="1"/>
  <c r="A10" i="21"/>
  <c r="H10" i="21"/>
  <c r="C10" i="4" s="1"/>
  <c r="I10" i="21"/>
  <c r="C10" i="28" s="1"/>
  <c r="A10" i="20"/>
  <c r="H10" i="20"/>
  <c r="B10" i="4" s="1"/>
  <c r="I10" i="20"/>
  <c r="B10" i="28" s="1"/>
  <c r="G10" i="28" l="1"/>
  <c r="G10" i="4"/>
  <c r="G9" i="27" l="1"/>
  <c r="A9" i="28" l="1"/>
  <c r="A9" i="4"/>
  <c r="A9" i="24"/>
  <c r="H9" i="24"/>
  <c r="F9" i="4" s="1"/>
  <c r="I9" i="24"/>
  <c r="F9" i="28" s="1"/>
  <c r="A9" i="23"/>
  <c r="H9" i="23"/>
  <c r="E9" i="4" s="1"/>
  <c r="I9" i="23"/>
  <c r="E9" i="28" s="1"/>
  <c r="A9" i="22"/>
  <c r="H9" i="22"/>
  <c r="D9" i="4" s="1"/>
  <c r="I9" i="22"/>
  <c r="D9" i="28" s="1"/>
  <c r="A9" i="21"/>
  <c r="H9" i="21"/>
  <c r="C9" i="4" s="1"/>
  <c r="I9" i="21"/>
  <c r="C9" i="28" s="1"/>
  <c r="A9" i="20"/>
  <c r="H9" i="20"/>
  <c r="B9" i="4" s="1"/>
  <c r="I9" i="20"/>
  <c r="B9" i="28" s="1"/>
  <c r="G9" i="28" l="1"/>
  <c r="G9" i="4"/>
  <c r="C17" i="27" l="1"/>
  <c r="H5" i="24" l="1"/>
  <c r="F5" i="4" s="1"/>
  <c r="I5" i="24"/>
  <c r="F5" i="28" s="1"/>
  <c r="I6" i="24" l="1"/>
  <c r="F6" i="28" s="1"/>
  <c r="I7" i="24"/>
  <c r="F7" i="28" s="1"/>
  <c r="I8" i="24"/>
  <c r="F8" i="28" s="1"/>
  <c r="H6" i="24"/>
  <c r="F6" i="4" s="1"/>
  <c r="H7" i="24"/>
  <c r="F7" i="4" s="1"/>
  <c r="H8" i="24"/>
  <c r="F8" i="4" s="1"/>
  <c r="I7" i="23"/>
  <c r="E7" i="28" s="1"/>
  <c r="I6" i="23"/>
  <c r="E6" i="28" s="1"/>
  <c r="I8" i="23"/>
  <c r="E8" i="28" s="1"/>
  <c r="I5" i="23"/>
  <c r="E5" i="28" s="1"/>
  <c r="H6" i="23"/>
  <c r="E6" i="4" s="1"/>
  <c r="H7" i="23"/>
  <c r="E7" i="4" s="1"/>
  <c r="H8" i="23"/>
  <c r="E8" i="4" s="1"/>
  <c r="H5" i="23"/>
  <c r="E5" i="4" s="1"/>
  <c r="I8" i="22"/>
  <c r="D8" i="28" s="1"/>
  <c r="I7" i="22"/>
  <c r="D7" i="28" s="1"/>
  <c r="I6" i="22"/>
  <c r="D6" i="28" s="1"/>
  <c r="I5" i="22"/>
  <c r="D5" i="28" s="1"/>
  <c r="H8" i="22"/>
  <c r="D8" i="4" s="1"/>
  <c r="H7" i="22"/>
  <c r="D7" i="4" s="1"/>
  <c r="H6" i="22"/>
  <c r="D6" i="4" s="1"/>
  <c r="H5" i="22"/>
  <c r="D5" i="4" s="1"/>
  <c r="I8" i="21"/>
  <c r="C8" i="28" s="1"/>
  <c r="I7" i="21"/>
  <c r="C7" i="28" s="1"/>
  <c r="I6" i="21"/>
  <c r="C6" i="28" s="1"/>
  <c r="I5" i="21"/>
  <c r="C5" i="28" s="1"/>
  <c r="H8" i="21"/>
  <c r="C8" i="4" s="1"/>
  <c r="H7" i="21"/>
  <c r="C7" i="4" s="1"/>
  <c r="H6" i="21"/>
  <c r="C6" i="4" s="1"/>
  <c r="H5" i="21"/>
  <c r="C5" i="4" s="1"/>
  <c r="H8" i="20"/>
  <c r="B8" i="4" s="1"/>
  <c r="H7" i="20"/>
  <c r="B7" i="4" s="1"/>
  <c r="H6" i="20"/>
  <c r="B6" i="4" s="1"/>
  <c r="H5" i="20"/>
  <c r="B5" i="4" s="1"/>
  <c r="I8" i="20"/>
  <c r="B8" i="28" s="1"/>
  <c r="I7" i="20"/>
  <c r="B7" i="28" s="1"/>
  <c r="I6" i="20"/>
  <c r="B6" i="28" s="1"/>
  <c r="I5" i="20"/>
  <c r="B5" i="28" s="1"/>
  <c r="G6" i="4" l="1"/>
  <c r="G5" i="4"/>
  <c r="G8" i="4"/>
  <c r="G7" i="4"/>
  <c r="A8" i="28"/>
  <c r="A7" i="4"/>
  <c r="A8" i="24"/>
  <c r="A7" i="23"/>
  <c r="A6" i="22"/>
  <c r="A7" i="21"/>
  <c r="A8" i="21"/>
  <c r="A8" i="20"/>
  <c r="A8" i="4"/>
  <c r="A7" i="28"/>
  <c r="A6" i="28"/>
  <c r="H8" i="4" l="1"/>
  <c r="H7" i="4"/>
  <c r="H5" i="4"/>
  <c r="H10" i="4"/>
  <c r="H9" i="4"/>
  <c r="H6" i="4"/>
  <c r="A5" i="23"/>
  <c r="A5" i="21"/>
  <c r="A8" i="22"/>
  <c r="A6" i="23"/>
  <c r="A6" i="4"/>
  <c r="A5" i="20"/>
  <c r="A7" i="22"/>
  <c r="A5" i="24"/>
  <c r="A5" i="28"/>
  <c r="A5" i="4"/>
  <c r="A6" i="21"/>
  <c r="A7" i="20"/>
  <c r="A5" i="22"/>
  <c r="A7" i="24"/>
  <c r="A6" i="20"/>
  <c r="A8" i="23"/>
  <c r="A6" i="24"/>
  <c r="A2" i="28"/>
  <c r="B4" i="27"/>
  <c r="A2" i="4"/>
  <c r="A2" i="24"/>
  <c r="A2" i="23"/>
  <c r="A2" i="22"/>
  <c r="A2" i="21"/>
  <c r="A2" i="20"/>
  <c r="G8" i="28" l="1"/>
  <c r="F9" i="27"/>
  <c r="E9" i="27"/>
  <c r="D9" i="27" l="1"/>
  <c r="C9" i="27"/>
  <c r="H10" i="27" s="1"/>
  <c r="H11" i="27" s="1"/>
  <c r="E10" i="27" l="1"/>
  <c r="G10" i="27"/>
  <c r="G11" i="27" s="1"/>
  <c r="E11" i="27"/>
  <c r="F10" i="27"/>
  <c r="F11" i="27" s="1"/>
  <c r="D10" i="27"/>
  <c r="D11" i="27" s="1"/>
  <c r="G5" i="28" l="1"/>
  <c r="G7" i="28" l="1"/>
  <c r="G6" i="28"/>
  <c r="H6" i="28" s="1"/>
  <c r="H7" i="28" l="1"/>
  <c r="H8" i="28"/>
  <c r="H9" i="28"/>
  <c r="H10" i="28"/>
  <c r="H5" i="28"/>
</calcChain>
</file>

<file path=xl/sharedStrings.xml><?xml version="1.0" encoding="utf-8"?>
<sst xmlns="http://schemas.openxmlformats.org/spreadsheetml/2006/main" count="112" uniqueCount="64">
  <si>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</si>
  <si>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</si>
  <si>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</si>
  <si>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</si>
  <si>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</si>
  <si>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</si>
  <si>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</si>
  <si>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</si>
  <si>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</si>
  <si>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</si>
  <si>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Total</t>
  </si>
  <si>
    <t>Best Priced</t>
  </si>
  <si>
    <t>Company</t>
  </si>
  <si>
    <t>Lump Sum Price</t>
  </si>
  <si>
    <t>Difference</t>
  </si>
  <si>
    <t>Scoring</t>
  </si>
  <si>
    <t>Bidders</t>
  </si>
  <si>
    <r>
      <t xml:space="preserve">Total
</t>
    </r>
    <r>
      <rPr>
        <b/>
        <sz val="8"/>
        <rFont val="Arial"/>
        <family val="2"/>
      </rPr>
      <t>(technical)</t>
    </r>
  </si>
  <si>
    <t>Criterion #6</t>
  </si>
  <si>
    <t>Cost</t>
  </si>
  <si>
    <t>Percentage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</si>
  <si>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</si>
  <si>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</si>
  <si>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</si>
  <si>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</si>
  <si>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</si>
  <si>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</si>
  <si>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</si>
  <si>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</si>
  <si>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</si>
  <si>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</si>
  <si>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</si>
  <si>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</si>
  <si>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1. Respondent’s Cost and Delivery Proposal (Section 4.2)</t>
  </si>
  <si>
    <t>DO NOT EVALUATE CRITERIA 1.  PURCHASING WILL EVALUATE.</t>
  </si>
  <si>
    <t xml:space="preserve">3. Respondent’s qualifications and experience of Proposed Construction Team (Section 4.4)
</t>
  </si>
  <si>
    <t>4. Respondent’s construction and execution plan (Section 4.5)</t>
  </si>
  <si>
    <t>6. Respondent’s safety management program (Section 4.7)</t>
  </si>
  <si>
    <t>*Total =</t>
  </si>
  <si>
    <t>*Note:  Total should be equal to 100 if received 5-point per criterion.</t>
  </si>
  <si>
    <t>Special Instructions for Evaluators:</t>
  </si>
  <si>
    <t>RFP730-18019 Moores School of Music Roof Replacement</t>
  </si>
  <si>
    <t>F.W. Walton, Inc.</t>
  </si>
  <si>
    <t>Gulf Star Roofing and Sheet Metal</t>
  </si>
  <si>
    <t>L. Wallace Construction Co.</t>
  </si>
  <si>
    <t>PRC Roofing** HUB VENDOR</t>
  </si>
  <si>
    <t>Royal American Services</t>
  </si>
  <si>
    <t>Texas Liqua Tech Services** HUB VENDOR</t>
  </si>
  <si>
    <t>2. Respondent’s qualifications and experience with a focus on Roof Replacement with short durations completed for the University of Houston System (including any component university) or other institutions of higher education (Section 4.3)</t>
  </si>
  <si>
    <t xml:space="preserve">5. Respondent’s project planning and scheduling (Section 4.6). Provide a schedule showing your ability to mobilize and complete this project on time.
</t>
  </si>
  <si>
    <t>**</t>
  </si>
  <si>
    <t>L. Wallace Construction</t>
  </si>
  <si>
    <t>F. W. Walton</t>
  </si>
  <si>
    <t>Gulf Star Roofing and Sheet</t>
  </si>
  <si>
    <t>PRC Roofing</t>
  </si>
  <si>
    <t>Texas Liqua Tech Svcs.</t>
  </si>
  <si>
    <t>Royal American Svcs.</t>
  </si>
  <si>
    <t>Prepared by: Tim Henry 1/31/2018</t>
  </si>
  <si>
    <t>Checked by: Jack Tenner  1/31/2018</t>
  </si>
  <si>
    <t>Evaluator 1</t>
  </si>
  <si>
    <t>Evaluator 2</t>
  </si>
  <si>
    <t>Evaluator 3</t>
  </si>
  <si>
    <t>Evaluator 4</t>
  </si>
  <si>
    <t>Evaluator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</si>
</sst>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4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1" fillId="24" borderId="10" applyNumberFormat="0" applyAlignment="0" applyProtection="0"/>
    <xf numFmtId="0" fontId="12" fillId="25" borderId="11" applyNumberFormat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10" applyNumberFormat="0" applyAlignment="0" applyProtection="0"/>
    <xf numFmtId="0" fontId="19" fillId="0" borderId="15" applyNumberFormat="0" applyFill="0" applyAlignment="0" applyProtection="0"/>
    <xf numFmtId="0" fontId="20" fillId="26" borderId="0" applyNumberFormat="0" applyBorder="0" applyAlignment="0" applyProtection="0"/>
    <xf numFmtId="0" fontId="7" fillId="27" borderId="16" applyNumberFormat="0" applyFont="0" applyAlignment="0" applyProtection="0"/>
    <xf numFmtId="0" fontId="21" fillId="24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7" fillId="27" borderId="16" applyNumberFormat="0" applyFont="0" applyAlignment="0" applyProtection="0"/>
    <xf numFmtId="44" fontId="7" fillId="0" borderId="0" applyFont="0" applyFill="0" applyBorder="0" applyAlignment="0" applyProtection="0"/>
    <xf numFmtId="0" fontId="6" fillId="27" borderId="16" applyNumberFormat="0" applyFont="0" applyAlignment="0" applyProtection="0"/>
    <xf numFmtId="0" fontId="7" fillId="0" borderId="0"/>
    <xf numFmtId="0" fontId="6" fillId="27" borderId="16" applyNumberFormat="0" applyFont="0" applyAlignment="0" applyProtection="0"/>
  </cellStyleXfs>
  <cellXfs count="147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5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2" fillId="0" borderId="6" xfId="0" applyFont="1" applyFill="1" applyBorder="1" applyAlignment="1">
      <alignment horizontal="center"/>
    </xf>
    <xf numFmtId="0" fontId="4" fillId="2" borderId="7" xfId="0" applyFont="1" applyFill="1" applyBorder="1"/>
    <xf numFmtId="0" fontId="3" fillId="5" borderId="8" xfId="0" applyFont="1" applyFill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/>
    </xf>
    <xf numFmtId="2" fontId="4" fillId="0" borderId="5" xfId="0" applyNumberFormat="1" applyFont="1" applyBorder="1"/>
    <xf numFmtId="2" fontId="2" fillId="0" borderId="5" xfId="0" applyNumberFormat="1" applyFont="1" applyBorder="1"/>
    <xf numFmtId="2" fontId="2" fillId="0" borderId="9" xfId="0" applyNumberFormat="1" applyFont="1" applyBorder="1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9" xfId="0" applyFont="1" applyBorder="1"/>
    <xf numFmtId="0" fontId="7" fillId="0" borderId="0" xfId="45"/>
    <xf numFmtId="0" fontId="25" fillId="0" borderId="0" xfId="45" applyFont="1" applyAlignment="1">
      <alignment horizontal="center"/>
    </xf>
    <xf numFmtId="0" fontId="3" fillId="31" borderId="5" xfId="45" applyFont="1" applyFill="1" applyBorder="1" applyAlignment="1">
      <alignment horizontal="left"/>
    </xf>
    <xf numFmtId="0" fontId="3" fillId="31" borderId="5" xfId="45" applyFont="1" applyFill="1" applyBorder="1" applyAlignment="1">
      <alignment horizontal="center"/>
    </xf>
    <xf numFmtId="0" fontId="3" fillId="0" borderId="5" xfId="45" applyFont="1" applyBorder="1" applyAlignment="1">
      <alignment horizontal="left"/>
    </xf>
    <xf numFmtId="44" fontId="3" fillId="0" borderId="5" xfId="43" applyFont="1" applyFill="1" applyBorder="1" applyAlignment="1">
      <alignment horizontal="center"/>
    </xf>
    <xf numFmtId="44" fontId="3" fillId="29" borderId="5" xfId="43" applyFont="1" applyFill="1" applyBorder="1" applyAlignment="1">
      <alignment horizontal="center"/>
    </xf>
    <xf numFmtId="0" fontId="3" fillId="28" borderId="5" xfId="45" applyFont="1" applyFill="1" applyBorder="1" applyAlignment="1">
      <alignment horizontal="left"/>
    </xf>
    <xf numFmtId="44" fontId="3" fillId="28" borderId="5" xfId="43" applyFont="1" applyFill="1" applyBorder="1" applyAlignment="1">
      <alignment horizontal="center"/>
    </xf>
    <xf numFmtId="44" fontId="3" fillId="0" borderId="5" xfId="43" applyFont="1" applyBorder="1" applyAlignment="1">
      <alignment horizontal="center"/>
    </xf>
    <xf numFmtId="0" fontId="5" fillId="0" borderId="5" xfId="45" applyFont="1" applyBorder="1" applyAlignment="1">
      <alignment horizontal="left"/>
    </xf>
    <xf numFmtId="2" fontId="5" fillId="0" borderId="5" xfId="45" applyNumberFormat="1" applyFont="1" applyBorder="1" applyAlignment="1">
      <alignment horizontal="center"/>
    </xf>
    <xf numFmtId="0" fontId="3" fillId="5" borderId="23" xfId="0" applyFont="1" applyFill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2" fillId="0" borderId="24" xfId="0" applyNumberFormat="1" applyFont="1" applyBorder="1"/>
    <xf numFmtId="2" fontId="2" fillId="0" borderId="25" xfId="0" applyNumberFormat="1" applyFont="1" applyBorder="1"/>
    <xf numFmtId="2" fontId="2" fillId="0" borderId="26" xfId="0" applyNumberFormat="1" applyFont="1" applyBorder="1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0" xfId="0" applyFont="1"/>
    <xf numFmtId="0" fontId="3" fillId="0" borderId="21" xfId="0" applyFont="1" applyBorder="1" applyAlignment="1">
      <alignment horizontal="center" vertical="center" textRotation="90"/>
    </xf>
    <xf numFmtId="0" fontId="2" fillId="0" borderId="9" xfId="0" applyFont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Border="1"/>
    <xf numFmtId="0" fontId="27" fillId="0" borderId="0" xfId="0" applyFont="1"/>
    <xf numFmtId="0" fontId="3" fillId="0" borderId="22" xfId="0" applyFont="1" applyBorder="1" applyAlignment="1">
      <alignment horizontal="center" vertical="center" wrapText="1"/>
    </xf>
    <xf numFmtId="0" fontId="4" fillId="29" borderId="0" xfId="0" applyFont="1" applyFill="1"/>
    <xf numFmtId="0" fontId="7" fillId="0" borderId="0" xfId="45" applyFill="1"/>
    <xf numFmtId="0" fontId="29" fillId="0" borderId="0" xfId="45" applyFont="1" applyFill="1"/>
    <xf numFmtId="0" fontId="26" fillId="0" borderId="0" xfId="45" applyFont="1" applyFill="1"/>
    <xf numFmtId="44" fontId="7" fillId="0" borderId="0" xfId="45" applyNumberFormat="1" applyFill="1"/>
    <xf numFmtId="0" fontId="6" fillId="0" borderId="0" xfId="45" applyFont="1" applyFill="1"/>
    <xf numFmtId="44" fontId="6" fillId="0" borderId="0" xfId="45" applyNumberFormat="1" applyFont="1" applyFill="1"/>
    <xf numFmtId="44" fontId="0" fillId="0" borderId="0" xfId="43" applyFont="1" applyFill="1"/>
    <xf numFmtId="0" fontId="0" fillId="0" borderId="0" xfId="0" applyFill="1"/>
    <xf numFmtId="2" fontId="5" fillId="0" borderId="5" xfId="45" applyNumberFormat="1" applyFont="1" applyFill="1" applyBorder="1" applyAlignment="1">
      <alignment horizontal="center"/>
    </xf>
    <xf numFmtId="0" fontId="2" fillId="0" borderId="28" xfId="0" applyFont="1" applyBorder="1"/>
    <xf numFmtId="0" fontId="26" fillId="0" borderId="0" xfId="45" applyFont="1"/>
    <xf numFmtId="2" fontId="2" fillId="0" borderId="26" xfId="0" applyNumberFormat="1" applyFont="1" applyFill="1" applyBorder="1"/>
    <xf numFmtId="0" fontId="2" fillId="32" borderId="3" xfId="0" applyFont="1" applyFill="1" applyBorder="1"/>
    <xf numFmtId="0" fontId="2" fillId="0" borderId="5" xfId="0" applyFont="1" applyBorder="1"/>
    <xf numFmtId="2" fontId="7" fillId="0" borderId="0" xfId="45" applyNumberFormat="1"/>
    <xf numFmtId="2" fontId="7" fillId="0" borderId="0" xfId="45" applyNumberFormat="1" applyFill="1"/>
    <xf numFmtId="0" fontId="2" fillId="29" borderId="45" xfId="0" applyFont="1" applyFill="1" applyBorder="1" applyAlignment="1">
      <alignment horizontal="center"/>
    </xf>
    <xf numFmtId="3" fontId="2" fillId="0" borderId="0" xfId="0" applyNumberFormat="1" applyFont="1" applyFill="1"/>
    <xf numFmtId="3" fontId="2" fillId="0" borderId="0" xfId="0" applyNumberFormat="1" applyFont="1"/>
    <xf numFmtId="4" fontId="2" fillId="0" borderId="0" xfId="0" applyNumberFormat="1" applyFont="1"/>
    <xf numFmtId="3" fontId="0" fillId="0" borderId="0" xfId="0" applyNumberFormat="1"/>
    <xf numFmtId="44" fontId="0" fillId="0" borderId="0" xfId="0" applyNumberFormat="1" applyFill="1"/>
    <xf numFmtId="2" fontId="0" fillId="0" borderId="0" xfId="0" applyNumberFormat="1"/>
    <xf numFmtId="0" fontId="2" fillId="0" borderId="41" xfId="0" applyFont="1" applyBorder="1"/>
    <xf numFmtId="44" fontId="0" fillId="0" borderId="0" xfId="0" applyNumberFormat="1"/>
    <xf numFmtId="0" fontId="2" fillId="0" borderId="0" xfId="0" applyFont="1"/>
    <xf numFmtId="0" fontId="31" fillId="0" borderId="0" xfId="0" applyFont="1"/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3" fillId="34" borderId="43" xfId="0" applyFont="1" applyFill="1" applyBorder="1" applyAlignment="1">
      <alignment horizontal="right"/>
    </xf>
    <xf numFmtId="0" fontId="3" fillId="4" borderId="3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34" borderId="44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" fillId="0" borderId="41" xfId="0" applyFont="1" applyBorder="1"/>
    <xf numFmtId="0" fontId="2" fillId="33" borderId="5" xfId="0" applyFont="1" applyFill="1" applyBorder="1" applyAlignment="1">
      <alignment horizontal="center" vertical="center"/>
    </xf>
    <xf numFmtId="0" fontId="2" fillId="35" borderId="6" xfId="0" applyFont="1" applyFill="1" applyBorder="1" applyAlignment="1">
      <alignment horizontal="center"/>
    </xf>
    <xf numFmtId="2" fontId="4" fillId="35" borderId="5" xfId="0" applyNumberFormat="1" applyFont="1" applyFill="1" applyBorder="1"/>
    <xf numFmtId="2" fontId="2" fillId="35" borderId="5" xfId="0" applyNumberFormat="1" applyFont="1" applyFill="1" applyBorder="1"/>
    <xf numFmtId="0" fontId="4" fillId="35" borderId="7" xfId="0" applyFont="1" applyFill="1" applyBorder="1"/>
    <xf numFmtId="0" fontId="4" fillId="35" borderId="0" xfId="0" applyFont="1" applyFill="1"/>
    <xf numFmtId="0" fontId="2" fillId="35" borderId="6" xfId="0" applyFont="1" applyFill="1" applyBorder="1" applyAlignment="1">
      <alignment horizontal="left"/>
    </xf>
    <xf numFmtId="2" fontId="2" fillId="35" borderId="24" xfId="0" applyNumberFormat="1" applyFont="1" applyFill="1" applyBorder="1"/>
    <xf numFmtId="2" fontId="2" fillId="35" borderId="25" xfId="0" applyNumberFormat="1" applyFont="1" applyFill="1" applyBorder="1"/>
    <xf numFmtId="2" fontId="2" fillId="35" borderId="26" xfId="0" applyNumberFormat="1" applyFont="1" applyFill="1" applyBorder="1"/>
    <xf numFmtId="0" fontId="0" fillId="35" borderId="0" xfId="0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29" borderId="0" xfId="45" applyFont="1" applyFill="1" applyAlignment="1">
      <alignment horizontal="center" vertical="center" wrapText="1"/>
    </xf>
    <xf numFmtId="0" fontId="7" fillId="29" borderId="0" xfId="45" applyFill="1" applyAlignment="1"/>
    <xf numFmtId="0" fontId="3" fillId="30" borderId="0" xfId="45" applyFont="1" applyFill="1" applyAlignment="1">
      <alignment horizontal="center" vertical="center" wrapText="1"/>
    </xf>
    <xf numFmtId="0" fontId="7" fillId="0" borderId="0" xfId="45" applyAlignment="1"/>
    <xf numFmtId="0" fontId="29" fillId="0" borderId="27" xfId="45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0" fillId="0" borderId="32" xfId="0" applyFont="1" applyBorder="1" applyAlignment="1">
      <alignment vertical="center" wrapText="1"/>
    </xf>
    <xf numFmtId="0" fontId="30" fillId="0" borderId="33" xfId="0" applyFont="1" applyBorder="1" applyAlignment="1">
      <alignment vertical="center" wrapText="1"/>
    </xf>
    <xf numFmtId="0" fontId="30" fillId="0" borderId="41" xfId="0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4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3" fillId="0" borderId="0" xfId="0" applyFont="1" applyAlignment="1">
      <alignment horizontal="left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mittee%20Members/Carolyn%20Taylor/Tim%20Henry%20for%20Carolyn%20Tayl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6"/>
      <sheetName val="Summary"/>
    </sheetNames>
    <sheetDataSet>
      <sheetData sheetId="0"/>
      <sheetData sheetId="1"/>
      <sheetData sheetId="2">
        <row r="21">
          <cell r="H21">
            <v>20</v>
          </cell>
        </row>
        <row r="22">
          <cell r="H22">
            <v>15</v>
          </cell>
        </row>
        <row r="23">
          <cell r="H23">
            <v>15</v>
          </cell>
        </row>
        <row r="24">
          <cell r="H24">
            <v>6</v>
          </cell>
        </row>
        <row r="25">
          <cell r="H25">
            <v>5</v>
          </cell>
        </row>
      </sheetData>
      <sheetData sheetId="3">
        <row r="21">
          <cell r="H21">
            <v>20</v>
          </cell>
        </row>
        <row r="22">
          <cell r="H22">
            <v>15</v>
          </cell>
        </row>
        <row r="23">
          <cell r="H23">
            <v>15</v>
          </cell>
        </row>
        <row r="24">
          <cell r="H24">
            <v>15</v>
          </cell>
        </row>
        <row r="25">
          <cell r="H25">
            <v>5</v>
          </cell>
        </row>
      </sheetData>
      <sheetData sheetId="4">
        <row r="19">
          <cell r="H19">
            <v>16</v>
          </cell>
        </row>
        <row r="20">
          <cell r="H20">
            <v>12</v>
          </cell>
        </row>
        <row r="21">
          <cell r="H21">
            <v>12</v>
          </cell>
        </row>
        <row r="22">
          <cell r="H22">
            <v>12</v>
          </cell>
        </row>
        <row r="23">
          <cell r="H23">
            <v>3</v>
          </cell>
        </row>
      </sheetData>
      <sheetData sheetId="5">
        <row r="21">
          <cell r="H21">
            <v>16</v>
          </cell>
        </row>
        <row r="22">
          <cell r="H22">
            <v>9</v>
          </cell>
        </row>
        <row r="23">
          <cell r="H23">
            <v>12</v>
          </cell>
        </row>
        <row r="24">
          <cell r="H24">
            <v>12</v>
          </cell>
        </row>
        <row r="25">
          <cell r="H25">
            <v>1</v>
          </cell>
        </row>
      </sheetData>
      <sheetData sheetId="6">
        <row r="21">
          <cell r="H21">
            <v>8</v>
          </cell>
        </row>
        <row r="22">
          <cell r="H22">
            <v>9</v>
          </cell>
        </row>
        <row r="23">
          <cell r="H23">
            <v>6</v>
          </cell>
        </row>
        <row r="24">
          <cell r="H24">
            <v>6</v>
          </cell>
        </row>
        <row r="25">
          <cell r="H25">
            <v>1</v>
          </cell>
        </row>
      </sheetData>
      <sheetData sheetId="7">
        <row r="21">
          <cell r="H21">
            <v>20</v>
          </cell>
        </row>
        <row r="22">
          <cell r="H22">
            <v>15</v>
          </cell>
        </row>
        <row r="23">
          <cell r="H23">
            <v>12</v>
          </cell>
        </row>
        <row r="24">
          <cell r="H24">
            <v>9</v>
          </cell>
        </row>
        <row r="25">
          <cell r="H25">
            <v>2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workbookViewId="0">
      <selection activeCell="J31" sqref="J31"/>
    </sheetView>
  </sheetViews>
  <sheetFormatPr defaultRowHeight="12.75" x14ac:dyDescent="0.2"/>
  <cols>
    <col min="1" max="1" width="75.28515625" bestFit="1" customWidth="1"/>
    <col min="3" max="3" width="14.7109375" bestFit="1" customWidth="1"/>
  </cols>
  <sheetData>
    <row r="2" spans="1:5" ht="15.75" x14ac:dyDescent="0.25">
      <c r="A2" s="9" t="s">
        <v>41</v>
      </c>
    </row>
    <row r="3" spans="1:5" ht="13.5" thickBot="1" x14ac:dyDescent="0.25"/>
    <row r="4" spans="1:5" ht="26.25" customHeight="1" thickTop="1" x14ac:dyDescent="0.2">
      <c r="A4" s="7" t="s">
        <v>2</v>
      </c>
    </row>
    <row r="5" spans="1:5" s="1" customFormat="1" ht="15" x14ac:dyDescent="0.2">
      <c r="A5" s="84" t="s">
        <v>42</v>
      </c>
      <c r="C5" s="85">
        <v>1816197</v>
      </c>
      <c r="D5" s="8"/>
      <c r="E5" s="1">
        <v>2</v>
      </c>
    </row>
    <row r="6" spans="1:5" s="1" customFormat="1" ht="15" x14ac:dyDescent="0.2">
      <c r="A6" s="84" t="s">
        <v>43</v>
      </c>
      <c r="C6" s="86">
        <v>2197038</v>
      </c>
      <c r="D6" s="1" t="s">
        <v>50</v>
      </c>
      <c r="E6" s="1">
        <v>3</v>
      </c>
    </row>
    <row r="7" spans="1:5" s="1" customFormat="1" ht="15" x14ac:dyDescent="0.2">
      <c r="A7" s="84" t="s">
        <v>44</v>
      </c>
      <c r="C7" s="86">
        <v>1390901</v>
      </c>
      <c r="E7" s="1">
        <v>1</v>
      </c>
    </row>
    <row r="8" spans="1:5" s="1" customFormat="1" ht="15" x14ac:dyDescent="0.2">
      <c r="A8" s="84" t="s">
        <v>45</v>
      </c>
      <c r="C8" s="87">
        <v>2200000</v>
      </c>
      <c r="E8" s="1">
        <v>4</v>
      </c>
    </row>
    <row r="9" spans="1:5" ht="15" x14ac:dyDescent="0.2">
      <c r="A9" s="84" t="s">
        <v>46</v>
      </c>
      <c r="C9" s="88">
        <v>2426773</v>
      </c>
      <c r="E9" s="93">
        <v>6</v>
      </c>
    </row>
    <row r="10" spans="1:5" ht="15" x14ac:dyDescent="0.2">
      <c r="A10" s="84" t="s">
        <v>47</v>
      </c>
      <c r="C10" s="86">
        <v>2275000</v>
      </c>
      <c r="D10" t="s">
        <v>50</v>
      </c>
      <c r="E10" s="93">
        <v>5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workbookViewId="0">
      <selection activeCell="L18" sqref="L18"/>
    </sheetView>
  </sheetViews>
  <sheetFormatPr defaultRowHeight="12.75" x14ac:dyDescent="0.2"/>
  <cols>
    <col min="1" max="1" width="33" customWidth="1"/>
    <col min="5" max="5" width="52.140625" customWidth="1"/>
  </cols>
  <sheetData>
    <row r="1" spans="1:10" ht="15" x14ac:dyDescent="0.2">
      <c r="A1" s="127" t="s">
        <v>21</v>
      </c>
      <c r="B1" s="127"/>
      <c r="C1" s="127"/>
      <c r="D1" s="127"/>
      <c r="E1" s="127"/>
      <c r="F1" s="127"/>
      <c r="G1" s="127"/>
      <c r="H1" s="127"/>
      <c r="I1" s="93"/>
      <c r="J1" s="93"/>
    </row>
    <row r="2" spans="1:10" ht="15" x14ac:dyDescent="0.2">
      <c r="A2" s="127"/>
      <c r="B2" s="127"/>
      <c r="C2" s="127"/>
      <c r="D2" s="127"/>
      <c r="E2" s="127"/>
      <c r="F2" s="127"/>
      <c r="G2" s="127"/>
      <c r="H2" s="127"/>
      <c r="I2" s="93"/>
      <c r="J2" s="93"/>
    </row>
    <row r="3" spans="1:10" ht="15.75" thickBot="1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</row>
    <row r="4" spans="1:10" ht="16.5" thickTop="1" x14ac:dyDescent="0.25">
      <c r="A4" s="128" t="s">
        <v>22</v>
      </c>
      <c r="B4" s="129"/>
      <c r="C4" s="129"/>
      <c r="D4" s="129"/>
      <c r="E4" s="130"/>
      <c r="F4" s="93"/>
      <c r="G4" s="93"/>
      <c r="H4" s="93"/>
      <c r="I4" s="93"/>
      <c r="J4" s="93"/>
    </row>
    <row r="5" spans="1:10" ht="15" x14ac:dyDescent="0.2">
      <c r="A5" s="131" t="s">
        <v>23</v>
      </c>
      <c r="B5" s="132"/>
      <c r="C5" s="132"/>
      <c r="D5" s="132"/>
      <c r="E5" s="133"/>
      <c r="F5" s="93"/>
      <c r="G5" s="93"/>
      <c r="H5" s="93"/>
      <c r="I5" s="93"/>
      <c r="J5" s="93"/>
    </row>
    <row r="6" spans="1:10" ht="15" x14ac:dyDescent="0.2">
      <c r="A6" s="134" t="s">
        <v>24</v>
      </c>
      <c r="B6" s="135"/>
      <c r="C6" s="135"/>
      <c r="D6" s="135"/>
      <c r="E6" s="136"/>
      <c r="F6" s="93"/>
      <c r="G6" s="93"/>
      <c r="H6" s="93"/>
      <c r="I6" s="93"/>
      <c r="J6" s="93"/>
    </row>
    <row r="7" spans="1:10" ht="15" x14ac:dyDescent="0.2">
      <c r="A7" s="134" t="s">
        <v>25</v>
      </c>
      <c r="B7" s="135"/>
      <c r="C7" s="135"/>
      <c r="D7" s="135"/>
      <c r="E7" s="136"/>
      <c r="F7" s="93"/>
      <c r="G7" s="93"/>
      <c r="H7" s="93"/>
      <c r="I7" s="93"/>
      <c r="J7" s="93"/>
    </row>
    <row r="8" spans="1:10" ht="15" x14ac:dyDescent="0.2">
      <c r="A8" s="134" t="s">
        <v>26</v>
      </c>
      <c r="B8" s="135"/>
      <c r="C8" s="135"/>
      <c r="D8" s="135"/>
      <c r="E8" s="136"/>
      <c r="F8" s="93"/>
      <c r="G8" s="93"/>
      <c r="H8" s="93"/>
      <c r="I8" s="93"/>
      <c r="J8" s="93"/>
    </row>
    <row r="9" spans="1:10" ht="15" x14ac:dyDescent="0.2">
      <c r="A9" s="134" t="s">
        <v>27</v>
      </c>
      <c r="B9" s="135"/>
      <c r="C9" s="135"/>
      <c r="D9" s="135"/>
      <c r="E9" s="136"/>
      <c r="F9" s="93"/>
      <c r="G9" s="93"/>
      <c r="H9" s="93"/>
      <c r="I9" s="93"/>
      <c r="J9" s="93"/>
    </row>
    <row r="10" spans="1:10" ht="15.75" thickBot="1" x14ac:dyDescent="0.25">
      <c r="A10" s="137" t="s">
        <v>28</v>
      </c>
      <c r="B10" s="138"/>
      <c r="C10" s="138"/>
      <c r="D10" s="138"/>
      <c r="E10" s="139"/>
      <c r="F10" s="93"/>
      <c r="G10" s="93"/>
      <c r="H10" s="93"/>
      <c r="I10" s="93"/>
      <c r="J10" s="93"/>
    </row>
    <row r="11" spans="1:10" ht="16.5" thickTop="1" thickBot="1" x14ac:dyDescent="0.25">
      <c r="A11" s="93"/>
      <c r="B11" s="93"/>
      <c r="C11" s="93"/>
      <c r="D11" s="93"/>
      <c r="E11" s="93"/>
      <c r="F11" s="93"/>
      <c r="G11" s="93"/>
      <c r="H11" s="93"/>
      <c r="I11" s="93"/>
      <c r="J11" s="93"/>
    </row>
    <row r="12" spans="1:10" ht="16.5" thickTop="1" x14ac:dyDescent="0.25">
      <c r="A12" s="140" t="s">
        <v>29</v>
      </c>
      <c r="B12" s="141"/>
      <c r="C12" s="141"/>
      <c r="D12" s="141"/>
      <c r="E12" s="141"/>
      <c r="F12" s="98" t="s">
        <v>30</v>
      </c>
      <c r="G12" s="98" t="s">
        <v>31</v>
      </c>
      <c r="H12" s="99" t="s">
        <v>32</v>
      </c>
      <c r="I12" s="93"/>
      <c r="J12" s="93"/>
    </row>
    <row r="13" spans="1:10" ht="53.25" customHeight="1" x14ac:dyDescent="0.2">
      <c r="A13" s="124" t="s">
        <v>33</v>
      </c>
      <c r="B13" s="125"/>
      <c r="C13" s="125"/>
      <c r="D13" s="125"/>
      <c r="E13" s="126"/>
      <c r="F13" s="104"/>
      <c r="G13" s="96">
        <v>6</v>
      </c>
      <c r="H13" s="101">
        <f t="shared" ref="H13:H18" si="0">F13*G13</f>
        <v>0</v>
      </c>
      <c r="I13" s="94"/>
      <c r="J13" s="102" t="s">
        <v>34</v>
      </c>
    </row>
    <row r="14" spans="1:10" ht="54.75" customHeight="1" x14ac:dyDescent="0.2">
      <c r="A14" s="124" t="s">
        <v>48</v>
      </c>
      <c r="B14" s="125"/>
      <c r="C14" s="125"/>
      <c r="D14" s="125"/>
      <c r="E14" s="126"/>
      <c r="F14" s="96"/>
      <c r="G14" s="96">
        <v>4</v>
      </c>
      <c r="H14" s="101">
        <f t="shared" si="0"/>
        <v>0</v>
      </c>
      <c r="I14" s="94"/>
      <c r="J14" s="94"/>
    </row>
    <row r="15" spans="1:10" ht="37.5" customHeight="1" x14ac:dyDescent="0.2">
      <c r="A15" s="124" t="s">
        <v>35</v>
      </c>
      <c r="B15" s="125"/>
      <c r="C15" s="125"/>
      <c r="D15" s="125"/>
      <c r="E15" s="126"/>
      <c r="F15" s="96"/>
      <c r="G15" s="96">
        <v>3</v>
      </c>
      <c r="H15" s="101">
        <f t="shared" si="0"/>
        <v>0</v>
      </c>
      <c r="I15" s="94"/>
      <c r="J15" s="94"/>
    </row>
    <row r="16" spans="1:10" ht="44.25" customHeight="1" x14ac:dyDescent="0.2">
      <c r="A16" s="142" t="s">
        <v>36</v>
      </c>
      <c r="B16" s="143"/>
      <c r="C16" s="143"/>
      <c r="D16" s="143"/>
      <c r="E16" s="144"/>
      <c r="F16" s="96"/>
      <c r="G16" s="96">
        <v>3</v>
      </c>
      <c r="H16" s="101">
        <f t="shared" si="0"/>
        <v>0</v>
      </c>
      <c r="I16" s="94"/>
      <c r="J16" s="94"/>
    </row>
    <row r="17" spans="1:10" ht="54.75" customHeight="1" x14ac:dyDescent="0.2">
      <c r="A17" s="142" t="s">
        <v>49</v>
      </c>
      <c r="B17" s="143"/>
      <c r="C17" s="143"/>
      <c r="D17" s="143"/>
      <c r="E17" s="144"/>
      <c r="F17" s="96"/>
      <c r="G17" s="96">
        <v>3</v>
      </c>
      <c r="H17" s="101">
        <f t="shared" si="0"/>
        <v>0</v>
      </c>
      <c r="I17" s="94"/>
      <c r="J17" s="94"/>
    </row>
    <row r="18" spans="1:10" ht="59.25" customHeight="1" x14ac:dyDescent="0.2">
      <c r="A18" s="142" t="s">
        <v>37</v>
      </c>
      <c r="B18" s="143"/>
      <c r="C18" s="143"/>
      <c r="D18" s="143"/>
      <c r="E18" s="144"/>
      <c r="F18" s="96"/>
      <c r="G18" s="96">
        <v>1</v>
      </c>
      <c r="H18" s="101">
        <f t="shared" si="0"/>
        <v>0</v>
      </c>
      <c r="I18" s="94"/>
      <c r="J18" s="94"/>
    </row>
    <row r="19" spans="1:10" ht="16.5" thickBot="1" x14ac:dyDescent="0.3">
      <c r="A19" s="93"/>
      <c r="B19" s="93"/>
      <c r="C19" s="93"/>
      <c r="D19" s="93"/>
      <c r="E19" s="93"/>
      <c r="F19" s="93"/>
      <c r="G19" s="97" t="s">
        <v>38</v>
      </c>
      <c r="H19" s="100">
        <f>SUM(H13:H18)</f>
        <v>0</v>
      </c>
      <c r="I19" s="93"/>
      <c r="J19" s="93"/>
    </row>
    <row r="20" spans="1:10" ht="15" x14ac:dyDescent="0.2">
      <c r="A20" s="145" t="s">
        <v>39</v>
      </c>
      <c r="B20" s="145"/>
      <c r="C20" s="145"/>
      <c r="D20" s="145"/>
      <c r="E20" s="145"/>
      <c r="F20" s="93"/>
      <c r="G20" s="93"/>
      <c r="H20" s="93"/>
      <c r="I20" s="93"/>
      <c r="J20" s="93"/>
    </row>
    <row r="21" spans="1:10" ht="15" x14ac:dyDescent="0.2">
      <c r="A21" s="93"/>
      <c r="B21" s="93"/>
      <c r="C21" s="93"/>
      <c r="D21" s="93"/>
      <c r="E21" s="93"/>
      <c r="F21" s="93"/>
      <c r="G21" s="93"/>
      <c r="H21" s="93"/>
      <c r="I21" s="93"/>
      <c r="J21" s="93"/>
    </row>
    <row r="22" spans="1:10" ht="15" x14ac:dyDescent="0.2">
      <c r="A22" s="146" t="s">
        <v>40</v>
      </c>
      <c r="B22" s="146"/>
      <c r="C22" s="146"/>
      <c r="D22" s="93"/>
      <c r="E22" s="93"/>
      <c r="F22" s="93"/>
      <c r="G22" s="93"/>
      <c r="H22" s="93"/>
      <c r="I22" s="93"/>
      <c r="J22" s="93"/>
    </row>
    <row r="23" spans="1:10" ht="15" x14ac:dyDescent="0.2">
      <c r="A23" s="93"/>
      <c r="B23" s="93"/>
      <c r="C23" s="93"/>
      <c r="D23" s="93"/>
      <c r="E23" s="93"/>
      <c r="F23" s="93"/>
      <c r="G23" s="93"/>
      <c r="H23" s="93"/>
      <c r="I23" s="93"/>
      <c r="J23" s="93"/>
    </row>
  </sheetData>
  <protectedRanges>
    <protectedRange sqref="F14:F18" name="Points_1"/>
  </protectedRanges>
  <mergeCells count="17">
    <mergeCell ref="A16:E16"/>
    <mergeCell ref="A17:E17"/>
    <mergeCell ref="A18:E18"/>
    <mergeCell ref="A20:E20"/>
    <mergeCell ref="A22:C22"/>
    <mergeCell ref="A15:E15"/>
    <mergeCell ref="A1:H2"/>
    <mergeCell ref="A4:E4"/>
    <mergeCell ref="A5:E5"/>
    <mergeCell ref="A6:E6"/>
    <mergeCell ref="A7:E7"/>
    <mergeCell ref="A8:E8"/>
    <mergeCell ref="A9:E9"/>
    <mergeCell ref="A10:E10"/>
    <mergeCell ref="A12:E12"/>
    <mergeCell ref="A13:E13"/>
    <mergeCell ref="A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D22" sqref="D22"/>
    </sheetView>
  </sheetViews>
  <sheetFormatPr defaultRowHeight="12.75" x14ac:dyDescent="0.2"/>
  <cols>
    <col min="1" max="1" width="46.140625" customWidth="1"/>
    <col min="2" max="2" width="10.5703125" customWidth="1"/>
    <col min="3" max="3" width="10.42578125" customWidth="1"/>
    <col min="4" max="4" width="8.140625" customWidth="1"/>
    <col min="5" max="5" width="9.28515625" customWidth="1"/>
    <col min="6" max="6" width="7.5703125" customWidth="1"/>
    <col min="7" max="7" width="7.5703125" style="59" customWidth="1"/>
    <col min="8" max="8" width="12.42578125" customWidth="1"/>
  </cols>
  <sheetData>
    <row r="1" spans="1:10" ht="15.75" x14ac:dyDescent="0.25">
      <c r="A1" s="115" t="s">
        <v>0</v>
      </c>
      <c r="B1" s="116"/>
      <c r="C1" s="116"/>
      <c r="D1" s="116"/>
      <c r="E1" s="116"/>
      <c r="F1" s="116"/>
      <c r="G1" s="116"/>
      <c r="H1" s="116"/>
      <c r="I1" s="19"/>
      <c r="J1" s="19"/>
    </row>
    <row r="2" spans="1:10" ht="12.75" customHeight="1" x14ac:dyDescent="0.2">
      <c r="A2" s="117" t="str">
        <f>Responses!A2</f>
        <v>RFP730-18019 Moores School of Music Roof Replacement</v>
      </c>
      <c r="B2" s="117"/>
      <c r="C2" s="117"/>
      <c r="D2" s="117"/>
      <c r="E2" s="117"/>
      <c r="F2" s="117"/>
      <c r="G2" s="117"/>
      <c r="H2" s="117"/>
      <c r="I2" s="117"/>
      <c r="J2" s="19"/>
    </row>
    <row r="3" spans="1:10" ht="15.75" thickBot="1" x14ac:dyDescent="0.25">
      <c r="A3" s="19"/>
      <c r="B3" s="19"/>
      <c r="C3" s="19"/>
      <c r="D3" s="19"/>
      <c r="E3" s="19"/>
      <c r="F3" s="19"/>
      <c r="H3" s="20"/>
      <c r="I3" s="19"/>
      <c r="J3" s="19"/>
    </row>
    <row r="4" spans="1:10" ht="84" customHeight="1" thickTop="1" thickBot="1" x14ac:dyDescent="0.25">
      <c r="A4" s="21" t="s">
        <v>4</v>
      </c>
      <c r="B4" s="22" t="s">
        <v>5</v>
      </c>
      <c r="C4" s="22" t="s">
        <v>6</v>
      </c>
      <c r="D4" s="22" t="s">
        <v>7</v>
      </c>
      <c r="E4" s="22" t="s">
        <v>8</v>
      </c>
      <c r="F4" s="22" t="s">
        <v>9</v>
      </c>
      <c r="G4" s="61" t="s">
        <v>18</v>
      </c>
      <c r="H4" s="66" t="s">
        <v>17</v>
      </c>
      <c r="I4" s="66" t="s">
        <v>10</v>
      </c>
      <c r="J4" s="23"/>
    </row>
    <row r="5" spans="1:10" ht="16.5" thickTop="1" x14ac:dyDescent="0.2">
      <c r="A5" s="63" t="str">
        <f>Responses!A5</f>
        <v>F.W. Walton, Inc.</v>
      </c>
      <c r="B5" s="91">
        <v>20.83</v>
      </c>
      <c r="C5" s="81">
        <f>'[1]1'!$H21</f>
        <v>20</v>
      </c>
      <c r="D5" s="81">
        <f>'[1]1'!$H22</f>
        <v>15</v>
      </c>
      <c r="E5" s="81">
        <f>'[1]1'!$H23</f>
        <v>15</v>
      </c>
      <c r="F5" s="81">
        <f>'[1]1'!H24</f>
        <v>6</v>
      </c>
      <c r="G5" s="81">
        <f>'[1]1'!H25</f>
        <v>5</v>
      </c>
      <c r="H5" s="24">
        <f t="shared" ref="H5:H10" si="0">SUM(C5:G5)</f>
        <v>61</v>
      </c>
      <c r="I5" s="18">
        <f t="shared" ref="I5:I10" si="1">SUM(B5:G5)</f>
        <v>81.83</v>
      </c>
      <c r="J5" s="23"/>
    </row>
    <row r="6" spans="1:10" ht="15" x14ac:dyDescent="0.2">
      <c r="A6" s="63" t="str">
        <f>Responses!A6</f>
        <v>Gulf Star Roofing and Sheet Metal</v>
      </c>
      <c r="B6" s="91">
        <v>12.61</v>
      </c>
      <c r="C6" s="81">
        <f>'[1]2'!$H$21</f>
        <v>20</v>
      </c>
      <c r="D6" s="81">
        <f>'[1]2'!$H$22</f>
        <v>15</v>
      </c>
      <c r="E6" s="81">
        <f>'[1]2'!$H$23</f>
        <v>15</v>
      </c>
      <c r="F6" s="81">
        <f>'[1]2'!H24</f>
        <v>15</v>
      </c>
      <c r="G6" s="81">
        <f>'[1]2'!H25</f>
        <v>5</v>
      </c>
      <c r="H6" s="62">
        <f t="shared" si="0"/>
        <v>70</v>
      </c>
      <c r="I6" s="18">
        <f t="shared" si="1"/>
        <v>82.61</v>
      </c>
      <c r="J6" s="19"/>
    </row>
    <row r="7" spans="1:10" ht="15" x14ac:dyDescent="0.2">
      <c r="A7" s="63" t="str">
        <f>Responses!A7</f>
        <v>L. Wallace Construction Co.</v>
      </c>
      <c r="B7" s="91">
        <v>30</v>
      </c>
      <c r="C7" s="81">
        <f>'[1]3'!H19</f>
        <v>16</v>
      </c>
      <c r="D7" s="81">
        <f>'[1]3'!H20</f>
        <v>12</v>
      </c>
      <c r="E7" s="81">
        <f>'[1]3'!H21</f>
        <v>12</v>
      </c>
      <c r="F7" s="81">
        <f>'[1]3'!H22</f>
        <v>12</v>
      </c>
      <c r="G7" s="81">
        <f>'[1]3'!H23</f>
        <v>3</v>
      </c>
      <c r="H7" s="62">
        <f t="shared" si="0"/>
        <v>55</v>
      </c>
      <c r="I7" s="18">
        <f t="shared" si="1"/>
        <v>85</v>
      </c>
      <c r="J7" s="43"/>
    </row>
    <row r="8" spans="1:10" ht="17.25" customHeight="1" x14ac:dyDescent="0.2">
      <c r="A8" s="63" t="str">
        <f>Responses!A8</f>
        <v>PRC Roofing** HUB VENDOR</v>
      </c>
      <c r="B8" s="91">
        <v>12.55</v>
      </c>
      <c r="C8" s="81">
        <f>'[1]4'!H21</f>
        <v>16</v>
      </c>
      <c r="D8" s="81">
        <f>'[1]4'!H22</f>
        <v>9</v>
      </c>
      <c r="E8" s="81">
        <f>'[1]4'!H23</f>
        <v>12</v>
      </c>
      <c r="F8" s="81">
        <f>'[1]4'!H24</f>
        <v>12</v>
      </c>
      <c r="G8" s="81">
        <f>'[1]4'!H25</f>
        <v>1</v>
      </c>
      <c r="H8" s="62">
        <f t="shared" si="0"/>
        <v>50</v>
      </c>
      <c r="I8" s="18">
        <f t="shared" si="1"/>
        <v>62.55</v>
      </c>
      <c r="J8" s="43"/>
    </row>
    <row r="9" spans="1:10" ht="17.25" customHeight="1" x14ac:dyDescent="0.2">
      <c r="A9" s="63" t="str">
        <f>Responses!A9</f>
        <v>Royal American Services</v>
      </c>
      <c r="B9" s="91">
        <v>7.66</v>
      </c>
      <c r="C9" s="81">
        <f>'[1]5'!H21</f>
        <v>8</v>
      </c>
      <c r="D9" s="81">
        <f>'[1]5'!H22</f>
        <v>9</v>
      </c>
      <c r="E9" s="81">
        <f>'[1]5'!H23</f>
        <v>6</v>
      </c>
      <c r="F9" s="81">
        <f>'[1]5'!H24</f>
        <v>6</v>
      </c>
      <c r="G9" s="81">
        <f>'[1]5'!H25</f>
        <v>1</v>
      </c>
      <c r="H9" s="62">
        <f t="shared" si="0"/>
        <v>30</v>
      </c>
      <c r="I9" s="18">
        <f t="shared" si="1"/>
        <v>37.659999999999997</v>
      </c>
      <c r="J9" s="43"/>
    </row>
    <row r="10" spans="1:10" ht="22.5" customHeight="1" x14ac:dyDescent="0.2">
      <c r="A10" s="63" t="str">
        <f>Responses!A10</f>
        <v>Texas Liqua Tech Services** HUB VENDOR</v>
      </c>
      <c r="B10" s="91">
        <v>10.93</v>
      </c>
      <c r="C10" s="81">
        <f>'[1]6'!H21</f>
        <v>20</v>
      </c>
      <c r="D10" s="81">
        <f>'[1]6'!H22</f>
        <v>15</v>
      </c>
      <c r="E10" s="81">
        <f>'[1]6'!H23</f>
        <v>12</v>
      </c>
      <c r="F10" s="81">
        <f>'[1]6'!H24</f>
        <v>9</v>
      </c>
      <c r="G10" s="81">
        <f>'[1]6'!H25</f>
        <v>2</v>
      </c>
      <c r="H10" s="62">
        <f t="shared" si="0"/>
        <v>58</v>
      </c>
      <c r="I10" s="18">
        <f t="shared" si="1"/>
        <v>68.930000000000007</v>
      </c>
      <c r="J10" s="43"/>
    </row>
    <row r="11" spans="1:10" x14ac:dyDescent="0.2">
      <c r="A11" s="19"/>
      <c r="J11" s="43"/>
    </row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I10" sqref="I10"/>
    </sheetView>
  </sheetViews>
  <sheetFormatPr defaultRowHeight="12.75" x14ac:dyDescent="0.2"/>
  <cols>
    <col min="1" max="1" width="43.140625" customWidth="1"/>
    <col min="2" max="2" width="11.140625" customWidth="1"/>
    <col min="3" max="3" width="9.28515625" customWidth="1"/>
    <col min="4" max="5" width="10" customWidth="1"/>
    <col min="6" max="6" width="11.140625" customWidth="1"/>
    <col min="7" max="7" width="11.140625" style="59" customWidth="1"/>
    <col min="8" max="8" width="10.42578125" customWidth="1"/>
  </cols>
  <sheetData>
    <row r="1" spans="1:9" ht="15.75" x14ac:dyDescent="0.25">
      <c r="A1" s="115" t="s">
        <v>0</v>
      </c>
      <c r="B1" s="116"/>
      <c r="C1" s="116"/>
      <c r="D1" s="116"/>
      <c r="E1" s="116"/>
      <c r="F1" s="116"/>
      <c r="G1" s="116"/>
      <c r="H1" s="116"/>
    </row>
    <row r="2" spans="1:9" ht="12.75" customHeight="1" x14ac:dyDescent="0.2">
      <c r="A2" s="117" t="str">
        <f>Responses!A2</f>
        <v>RFP730-18019 Moores School of Music Roof Replacement</v>
      </c>
      <c r="B2" s="117"/>
      <c r="C2" s="117"/>
      <c r="D2" s="117"/>
      <c r="E2" s="117"/>
      <c r="F2" s="117"/>
      <c r="G2" s="117"/>
      <c r="H2" s="117"/>
      <c r="I2" s="117"/>
    </row>
    <row r="3" spans="1:9" ht="15.75" thickBot="1" x14ac:dyDescent="0.25">
      <c r="A3" s="43"/>
      <c r="B3" s="43"/>
      <c r="C3" s="43"/>
      <c r="D3" s="43"/>
      <c r="E3" s="43"/>
      <c r="F3" s="43"/>
      <c r="H3" s="44"/>
    </row>
    <row r="4" spans="1:9" ht="75" thickTop="1" thickBot="1" x14ac:dyDescent="0.25">
      <c r="A4" s="45" t="s">
        <v>4</v>
      </c>
      <c r="B4" s="46" t="s">
        <v>5</v>
      </c>
      <c r="C4" s="46" t="s">
        <v>6</v>
      </c>
      <c r="D4" s="46" t="s">
        <v>7</v>
      </c>
      <c r="E4" s="46" t="s">
        <v>8</v>
      </c>
      <c r="F4" s="46" t="s">
        <v>9</v>
      </c>
      <c r="G4" s="61" t="s">
        <v>18</v>
      </c>
      <c r="H4" s="66" t="s">
        <v>17</v>
      </c>
      <c r="I4" s="66" t="s">
        <v>10</v>
      </c>
    </row>
    <row r="5" spans="1:9" ht="15.75" thickTop="1" x14ac:dyDescent="0.2">
      <c r="A5" s="63" t="str">
        <f>Responses!A5</f>
        <v>F.W. Walton, Inc.</v>
      </c>
      <c r="B5" s="103">
        <v>20.83</v>
      </c>
      <c r="C5" s="95">
        <v>8</v>
      </c>
      <c r="D5" s="95">
        <v>6</v>
      </c>
      <c r="E5" s="95">
        <v>9</v>
      </c>
      <c r="F5" s="95">
        <v>9</v>
      </c>
      <c r="G5" s="95">
        <v>3</v>
      </c>
      <c r="H5" s="62">
        <f t="shared" ref="H5:H10" si="0">SUM(C5:G5)</f>
        <v>35</v>
      </c>
      <c r="I5" s="18">
        <f t="shared" ref="I5:I10" si="1">SUM(B5:G5)</f>
        <v>55.83</v>
      </c>
    </row>
    <row r="6" spans="1:9" ht="15" x14ac:dyDescent="0.2">
      <c r="A6" s="63" t="str">
        <f>Responses!A6</f>
        <v>Gulf Star Roofing and Sheet Metal</v>
      </c>
      <c r="B6" s="103">
        <v>12.61</v>
      </c>
      <c r="C6" s="95">
        <v>8</v>
      </c>
      <c r="D6" s="95">
        <v>6</v>
      </c>
      <c r="E6" s="95">
        <v>9</v>
      </c>
      <c r="F6" s="95">
        <v>6</v>
      </c>
      <c r="G6" s="95">
        <v>2</v>
      </c>
      <c r="H6" s="62">
        <f t="shared" si="0"/>
        <v>31</v>
      </c>
      <c r="I6" s="18">
        <f t="shared" si="1"/>
        <v>43.61</v>
      </c>
    </row>
    <row r="7" spans="1:9" ht="15" x14ac:dyDescent="0.2">
      <c r="A7" s="63" t="str">
        <f>Responses!A7</f>
        <v>L. Wallace Construction Co.</v>
      </c>
      <c r="B7" s="103">
        <v>30</v>
      </c>
      <c r="C7" s="95">
        <v>12</v>
      </c>
      <c r="D7" s="95">
        <v>6</v>
      </c>
      <c r="E7" s="95">
        <v>6</v>
      </c>
      <c r="F7" s="95">
        <v>6</v>
      </c>
      <c r="G7" s="95">
        <v>2</v>
      </c>
      <c r="H7" s="62">
        <f t="shared" si="0"/>
        <v>32</v>
      </c>
      <c r="I7" s="18">
        <f t="shared" si="1"/>
        <v>62</v>
      </c>
    </row>
    <row r="8" spans="1:9" ht="15" x14ac:dyDescent="0.2">
      <c r="A8" s="63" t="str">
        <f>Responses!A8</f>
        <v>PRC Roofing** HUB VENDOR</v>
      </c>
      <c r="B8" s="103">
        <v>12.55</v>
      </c>
      <c r="C8" s="95">
        <v>12</v>
      </c>
      <c r="D8" s="95">
        <v>9</v>
      </c>
      <c r="E8" s="95">
        <v>9</v>
      </c>
      <c r="F8" s="95">
        <v>9</v>
      </c>
      <c r="G8" s="95">
        <v>3</v>
      </c>
      <c r="H8" s="62">
        <f t="shared" si="0"/>
        <v>42</v>
      </c>
      <c r="I8" s="18">
        <f t="shared" si="1"/>
        <v>54.55</v>
      </c>
    </row>
    <row r="9" spans="1:9" ht="15" x14ac:dyDescent="0.2">
      <c r="A9" s="63" t="str">
        <f>Responses!A9</f>
        <v>Royal American Services</v>
      </c>
      <c r="B9" s="103">
        <v>7.66</v>
      </c>
      <c r="C9" s="95">
        <v>8</v>
      </c>
      <c r="D9" s="95">
        <v>6</v>
      </c>
      <c r="E9" s="95">
        <v>6</v>
      </c>
      <c r="F9" s="95">
        <v>6</v>
      </c>
      <c r="G9" s="95">
        <v>2</v>
      </c>
      <c r="H9" s="62">
        <f t="shared" si="0"/>
        <v>28</v>
      </c>
      <c r="I9" s="18">
        <f t="shared" si="1"/>
        <v>35.659999999999997</v>
      </c>
    </row>
    <row r="10" spans="1:9" ht="15" x14ac:dyDescent="0.2">
      <c r="A10" s="63" t="str">
        <f>Responses!A10</f>
        <v>Texas Liqua Tech Services** HUB VENDOR</v>
      </c>
      <c r="B10" s="103">
        <v>10.93</v>
      </c>
      <c r="C10" s="95">
        <v>8</v>
      </c>
      <c r="D10" s="95">
        <v>9</v>
      </c>
      <c r="E10" s="95">
        <v>9</v>
      </c>
      <c r="F10" s="95">
        <v>9</v>
      </c>
      <c r="G10" s="95">
        <v>3</v>
      </c>
      <c r="H10" s="62">
        <f t="shared" si="0"/>
        <v>38</v>
      </c>
      <c r="I10" s="18">
        <f t="shared" si="1"/>
        <v>48.93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I10" sqref="I10"/>
    </sheetView>
  </sheetViews>
  <sheetFormatPr defaultRowHeight="12.75" x14ac:dyDescent="0.2"/>
  <cols>
    <col min="1" max="1" width="49.7109375" customWidth="1"/>
    <col min="2" max="2" width="9" customWidth="1"/>
    <col min="3" max="3" width="6.85546875" customWidth="1"/>
    <col min="4" max="4" width="7" customWidth="1"/>
    <col min="5" max="5" width="7.5703125" customWidth="1"/>
    <col min="6" max="6" width="8.140625" customWidth="1"/>
    <col min="7" max="7" width="7.5703125" style="59" customWidth="1"/>
    <col min="8" max="8" width="10" customWidth="1"/>
  </cols>
  <sheetData>
    <row r="1" spans="1:9" ht="15.75" x14ac:dyDescent="0.25">
      <c r="A1" s="115" t="s">
        <v>0</v>
      </c>
      <c r="B1" s="116"/>
      <c r="C1" s="116"/>
      <c r="D1" s="116"/>
      <c r="E1" s="116"/>
      <c r="F1" s="116"/>
      <c r="G1" s="116"/>
      <c r="H1" s="116"/>
    </row>
    <row r="2" spans="1:9" ht="12.75" customHeight="1" x14ac:dyDescent="0.2">
      <c r="A2" s="117" t="str">
        <f>Responses!A2</f>
        <v>RFP730-18019 Moores School of Music Roof Replacement</v>
      </c>
      <c r="B2" s="117"/>
      <c r="C2" s="117"/>
      <c r="D2" s="117"/>
      <c r="E2" s="117"/>
      <c r="F2" s="117"/>
      <c r="G2" s="117"/>
      <c r="H2" s="117"/>
      <c r="I2" s="117"/>
    </row>
    <row r="3" spans="1:9" ht="15.75" thickBot="1" x14ac:dyDescent="0.25">
      <c r="A3" s="47"/>
      <c r="B3" s="47"/>
      <c r="C3" s="47"/>
      <c r="D3" s="47"/>
      <c r="E3" s="47"/>
      <c r="F3" s="47"/>
      <c r="H3" s="48"/>
    </row>
    <row r="4" spans="1:9" ht="75" thickTop="1" thickBot="1" x14ac:dyDescent="0.25">
      <c r="A4" s="49" t="s">
        <v>4</v>
      </c>
      <c r="B4" s="50" t="s">
        <v>5</v>
      </c>
      <c r="C4" s="50" t="s">
        <v>6</v>
      </c>
      <c r="D4" s="50" t="s">
        <v>7</v>
      </c>
      <c r="E4" s="50" t="s">
        <v>8</v>
      </c>
      <c r="F4" s="50" t="s">
        <v>9</v>
      </c>
      <c r="G4" s="61" t="s">
        <v>18</v>
      </c>
      <c r="H4" s="66" t="s">
        <v>17</v>
      </c>
      <c r="I4" s="66" t="s">
        <v>10</v>
      </c>
    </row>
    <row r="5" spans="1:9" ht="18.75" customHeight="1" thickTop="1" x14ac:dyDescent="0.2">
      <c r="A5" s="63" t="str">
        <f>Responses!A5</f>
        <v>F.W. Walton, Inc.</v>
      </c>
      <c r="B5" s="17">
        <v>20.83</v>
      </c>
      <c r="C5" s="95">
        <v>14</v>
      </c>
      <c r="D5" s="95">
        <v>12</v>
      </c>
      <c r="E5" s="95">
        <v>10.5</v>
      </c>
      <c r="F5" s="95">
        <v>10.5</v>
      </c>
      <c r="G5" s="77">
        <v>3.5</v>
      </c>
      <c r="H5" s="62">
        <f t="shared" ref="H5:H10" si="0">SUM(C5:G5)</f>
        <v>50.5</v>
      </c>
      <c r="I5" s="18">
        <f t="shared" ref="I5:I10" si="1">SUM(B5:G5)</f>
        <v>71.33</v>
      </c>
    </row>
    <row r="6" spans="1:9" ht="21" customHeight="1" x14ac:dyDescent="0.2">
      <c r="A6" s="63" t="str">
        <f>Responses!A6</f>
        <v>Gulf Star Roofing and Sheet Metal</v>
      </c>
      <c r="B6" s="17">
        <v>12.61</v>
      </c>
      <c r="C6" s="95">
        <v>14</v>
      </c>
      <c r="D6" s="95">
        <v>10.5</v>
      </c>
      <c r="E6" s="95">
        <v>10.5</v>
      </c>
      <c r="F6" s="95">
        <v>12</v>
      </c>
      <c r="G6" s="77">
        <v>4</v>
      </c>
      <c r="H6" s="62">
        <f t="shared" si="0"/>
        <v>51</v>
      </c>
      <c r="I6" s="18">
        <f t="shared" si="1"/>
        <v>63.61</v>
      </c>
    </row>
    <row r="7" spans="1:9" ht="18" customHeight="1" x14ac:dyDescent="0.2">
      <c r="A7" s="63" t="str">
        <f>Responses!A7</f>
        <v>L. Wallace Construction Co.</v>
      </c>
      <c r="B7" s="17">
        <v>30</v>
      </c>
      <c r="C7" s="95">
        <v>14</v>
      </c>
      <c r="D7" s="95">
        <v>12</v>
      </c>
      <c r="E7" s="95">
        <v>12</v>
      </c>
      <c r="F7" s="95">
        <v>12</v>
      </c>
      <c r="G7" s="77">
        <v>4</v>
      </c>
      <c r="H7" s="62">
        <f t="shared" si="0"/>
        <v>54</v>
      </c>
      <c r="I7" s="18">
        <f t="shared" si="1"/>
        <v>84</v>
      </c>
    </row>
    <row r="8" spans="1:9" ht="19.5" customHeight="1" x14ac:dyDescent="0.2">
      <c r="A8" s="63" t="str">
        <f>Responses!A8</f>
        <v>PRC Roofing** HUB VENDOR</v>
      </c>
      <c r="B8" s="17">
        <v>12.55</v>
      </c>
      <c r="C8" s="95">
        <v>14</v>
      </c>
      <c r="D8" s="95">
        <v>10.5</v>
      </c>
      <c r="E8" s="95">
        <v>10.5</v>
      </c>
      <c r="F8" s="95">
        <v>10.5</v>
      </c>
      <c r="G8" s="77">
        <v>4</v>
      </c>
      <c r="H8" s="62">
        <f t="shared" si="0"/>
        <v>49.5</v>
      </c>
      <c r="I8" s="18">
        <f t="shared" si="1"/>
        <v>62.05</v>
      </c>
    </row>
    <row r="9" spans="1:9" ht="15" x14ac:dyDescent="0.2">
      <c r="A9" s="63" t="str">
        <f>Responses!A9</f>
        <v>Royal American Services</v>
      </c>
      <c r="B9" s="17">
        <v>7.66</v>
      </c>
      <c r="C9" s="95">
        <v>14</v>
      </c>
      <c r="D9" s="95">
        <v>10.5</v>
      </c>
      <c r="E9" s="95">
        <v>10.5</v>
      </c>
      <c r="F9" s="95">
        <v>10.5</v>
      </c>
      <c r="G9" s="77">
        <v>4</v>
      </c>
      <c r="H9" s="62">
        <f t="shared" si="0"/>
        <v>49.5</v>
      </c>
      <c r="I9" s="18">
        <f t="shared" si="1"/>
        <v>57.16</v>
      </c>
    </row>
    <row r="10" spans="1:9" ht="15" x14ac:dyDescent="0.2">
      <c r="A10" s="63" t="str">
        <f>Responses!A10</f>
        <v>Texas Liqua Tech Services** HUB VENDOR</v>
      </c>
      <c r="B10" s="17">
        <v>10.93</v>
      </c>
      <c r="C10" s="95">
        <v>14</v>
      </c>
      <c r="D10" s="95">
        <v>10.5</v>
      </c>
      <c r="E10" s="95">
        <v>12</v>
      </c>
      <c r="F10" s="95">
        <v>12</v>
      </c>
      <c r="G10" s="77">
        <v>4</v>
      </c>
      <c r="H10" s="62">
        <f t="shared" si="0"/>
        <v>52.5</v>
      </c>
      <c r="I10" s="18">
        <f t="shared" si="1"/>
        <v>63.43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I10" sqref="I10"/>
    </sheetView>
  </sheetViews>
  <sheetFormatPr defaultRowHeight="12.75" x14ac:dyDescent="0.2"/>
  <cols>
    <col min="1" max="1" width="40.42578125" customWidth="1"/>
    <col min="2" max="2" width="8.140625" customWidth="1"/>
    <col min="3" max="3" width="7.5703125" customWidth="1"/>
    <col min="4" max="4" width="7.7109375" customWidth="1"/>
    <col min="5" max="6" width="7.85546875" customWidth="1"/>
    <col min="7" max="7" width="8" style="59" customWidth="1"/>
    <col min="8" max="8" width="10.28515625" customWidth="1"/>
  </cols>
  <sheetData>
    <row r="1" spans="1:9" ht="15.75" x14ac:dyDescent="0.25">
      <c r="A1" s="115" t="s">
        <v>0</v>
      </c>
      <c r="B1" s="116"/>
      <c r="C1" s="116"/>
      <c r="D1" s="116"/>
      <c r="E1" s="116"/>
      <c r="F1" s="116"/>
      <c r="G1" s="116"/>
      <c r="H1" s="116"/>
    </row>
    <row r="2" spans="1:9" ht="12.75" customHeight="1" x14ac:dyDescent="0.2">
      <c r="A2" s="117" t="str">
        <f>Responses!A2</f>
        <v>RFP730-18019 Moores School of Music Roof Replacement</v>
      </c>
      <c r="B2" s="117"/>
      <c r="C2" s="117"/>
      <c r="D2" s="117"/>
      <c r="E2" s="117"/>
      <c r="F2" s="117"/>
      <c r="G2" s="117"/>
      <c r="H2" s="117"/>
      <c r="I2" s="117"/>
    </row>
    <row r="3" spans="1:9" ht="15.75" thickBot="1" x14ac:dyDescent="0.25">
      <c r="A3" s="51"/>
      <c r="B3" s="51"/>
      <c r="C3" s="51"/>
      <c r="D3" s="51"/>
      <c r="E3" s="51"/>
      <c r="F3" s="51"/>
      <c r="H3" s="52"/>
    </row>
    <row r="4" spans="1:9" ht="75" thickTop="1" thickBot="1" x14ac:dyDescent="0.25">
      <c r="A4" s="53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9</v>
      </c>
      <c r="G4" s="61" t="s">
        <v>18</v>
      </c>
      <c r="H4" s="66" t="s">
        <v>17</v>
      </c>
      <c r="I4" s="66" t="s">
        <v>10</v>
      </c>
    </row>
    <row r="5" spans="1:9" ht="18" customHeight="1" thickTop="1" x14ac:dyDescent="0.2">
      <c r="A5" s="63" t="str">
        <f>Responses!A5</f>
        <v>F.W. Walton, Inc.</v>
      </c>
      <c r="B5" s="17">
        <v>20.83</v>
      </c>
      <c r="C5" s="95">
        <v>14.4</v>
      </c>
      <c r="D5" s="95">
        <v>9</v>
      </c>
      <c r="E5" s="95">
        <v>8.6999999999999993</v>
      </c>
      <c r="F5" s="95">
        <v>9</v>
      </c>
      <c r="G5" s="77">
        <v>3.2</v>
      </c>
      <c r="H5" s="62">
        <f>SUM(C5:G5)</f>
        <v>44.3</v>
      </c>
      <c r="I5" s="18">
        <f>SUM(B5:G5)</f>
        <v>65.13</v>
      </c>
    </row>
    <row r="6" spans="1:9" ht="22.5" customHeight="1" x14ac:dyDescent="0.2">
      <c r="A6" s="63" t="str">
        <f>Responses!A6</f>
        <v>Gulf Star Roofing and Sheet Metal</v>
      </c>
      <c r="B6" s="17">
        <v>12.61</v>
      </c>
      <c r="C6" s="95">
        <v>13.2</v>
      </c>
      <c r="D6" s="95">
        <v>11.1</v>
      </c>
      <c r="E6" s="95">
        <v>11.7</v>
      </c>
      <c r="F6" s="95">
        <v>9</v>
      </c>
      <c r="G6" s="77">
        <v>3.6</v>
      </c>
      <c r="H6" s="62">
        <f>SUM(C6:G6)</f>
        <v>48.6</v>
      </c>
      <c r="I6" s="18">
        <f>SUM(B6:G6)</f>
        <v>61.21</v>
      </c>
    </row>
    <row r="7" spans="1:9" ht="20.25" customHeight="1" x14ac:dyDescent="0.2">
      <c r="A7" s="63" t="str">
        <f>Responses!A7</f>
        <v>L. Wallace Construction Co.</v>
      </c>
      <c r="B7" s="17">
        <v>30</v>
      </c>
      <c r="C7" s="95">
        <v>15.6</v>
      </c>
      <c r="D7" s="95">
        <v>10.8</v>
      </c>
      <c r="E7" s="95">
        <v>9.9</v>
      </c>
      <c r="F7" s="95">
        <v>9</v>
      </c>
      <c r="G7" s="77">
        <v>2.9</v>
      </c>
      <c r="H7" s="62">
        <f t="shared" ref="H7" si="0">SUM(C7:G7)</f>
        <v>48.199999999999996</v>
      </c>
      <c r="I7" s="18">
        <f>SUM(B7:G7)</f>
        <v>78.200000000000017</v>
      </c>
    </row>
    <row r="8" spans="1:9" ht="23.25" customHeight="1" x14ac:dyDescent="0.2">
      <c r="A8" s="63" t="str">
        <f>Responses!A8</f>
        <v>PRC Roofing** HUB VENDOR</v>
      </c>
      <c r="B8" s="17">
        <v>12.55</v>
      </c>
      <c r="C8" s="95">
        <v>15.6</v>
      </c>
      <c r="D8" s="95">
        <v>10.8</v>
      </c>
      <c r="E8" s="95">
        <v>10.8</v>
      </c>
      <c r="F8" s="95">
        <v>9</v>
      </c>
      <c r="G8" s="77">
        <v>3.9</v>
      </c>
      <c r="H8" s="62">
        <f>SUM(C8:G8)</f>
        <v>50.1</v>
      </c>
      <c r="I8" s="18">
        <f t="shared" ref="I8" si="1">SUM(B8:G8)</f>
        <v>62.65</v>
      </c>
    </row>
    <row r="9" spans="1:9" ht="15" x14ac:dyDescent="0.2">
      <c r="A9" s="63" t="str">
        <f>Responses!A9</f>
        <v>Royal American Services</v>
      </c>
      <c r="B9" s="17">
        <v>7.66</v>
      </c>
      <c r="C9" s="95">
        <v>12</v>
      </c>
      <c r="D9" s="95">
        <v>9.6</v>
      </c>
      <c r="E9" s="95">
        <v>12</v>
      </c>
      <c r="F9" s="95">
        <v>8.6999999999999993</v>
      </c>
      <c r="G9" s="77">
        <v>3</v>
      </c>
      <c r="H9" s="62">
        <f>SUM(C9:G9)</f>
        <v>45.3</v>
      </c>
      <c r="I9" s="18">
        <f t="shared" ref="I9" si="2">SUM(B9:G9)</f>
        <v>52.959999999999994</v>
      </c>
    </row>
    <row r="10" spans="1:9" ht="15" x14ac:dyDescent="0.2">
      <c r="A10" s="63" t="str">
        <f>Responses!A10</f>
        <v>Texas Liqua Tech Services** HUB VENDOR</v>
      </c>
      <c r="B10" s="17">
        <v>10.93</v>
      </c>
      <c r="C10" s="95">
        <v>14.4</v>
      </c>
      <c r="D10" s="95">
        <v>11.1</v>
      </c>
      <c r="E10" s="95">
        <v>10.8</v>
      </c>
      <c r="F10" s="95">
        <v>10.8</v>
      </c>
      <c r="G10" s="77">
        <v>3</v>
      </c>
      <c r="H10" s="62">
        <f>SUM(C10:G10)</f>
        <v>50.099999999999994</v>
      </c>
      <c r="I10" s="18">
        <f t="shared" ref="I10" si="3">SUM(B10:G10)</f>
        <v>61.03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H26" sqref="H26"/>
    </sheetView>
  </sheetViews>
  <sheetFormatPr defaultRowHeight="12.75" x14ac:dyDescent="0.2"/>
  <cols>
    <col min="1" max="1" width="48.28515625" customWidth="1"/>
    <col min="2" max="2" width="7" bestFit="1" customWidth="1"/>
    <col min="3" max="6" width="6.42578125" bestFit="1" customWidth="1"/>
    <col min="7" max="7" width="6.42578125" style="59" customWidth="1"/>
    <col min="8" max="8" width="13.42578125" customWidth="1"/>
  </cols>
  <sheetData>
    <row r="1" spans="1:9" ht="15.75" x14ac:dyDescent="0.25">
      <c r="A1" s="115" t="s">
        <v>0</v>
      </c>
      <c r="B1" s="116"/>
      <c r="C1" s="116"/>
      <c r="D1" s="116"/>
      <c r="E1" s="116"/>
      <c r="F1" s="116"/>
      <c r="G1" s="116"/>
      <c r="H1" s="116"/>
    </row>
    <row r="2" spans="1:9" ht="12.75" customHeight="1" x14ac:dyDescent="0.2">
      <c r="A2" s="117" t="str">
        <f>Responses!A2</f>
        <v>RFP730-18019 Moores School of Music Roof Replacement</v>
      </c>
      <c r="B2" s="117"/>
      <c r="C2" s="117"/>
      <c r="D2" s="117"/>
      <c r="E2" s="117"/>
      <c r="F2" s="117"/>
      <c r="G2" s="117"/>
      <c r="H2" s="117"/>
      <c r="I2" s="117"/>
    </row>
    <row r="3" spans="1:9" ht="15.75" thickBot="1" x14ac:dyDescent="0.25">
      <c r="A3" s="55"/>
      <c r="B3" s="55"/>
      <c r="C3" s="55"/>
      <c r="D3" s="55"/>
      <c r="E3" s="55"/>
      <c r="F3" s="55"/>
      <c r="H3" s="56"/>
    </row>
    <row r="4" spans="1:9" ht="75" thickTop="1" thickBot="1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61" t="s">
        <v>18</v>
      </c>
      <c r="H4" s="66" t="s">
        <v>17</v>
      </c>
      <c r="I4" s="66" t="s">
        <v>10</v>
      </c>
    </row>
    <row r="5" spans="1:9" ht="23.25" customHeight="1" thickTop="1" x14ac:dyDescent="0.2">
      <c r="A5" s="63" t="str">
        <f>Responses!A5</f>
        <v>F.W. Walton, Inc.</v>
      </c>
      <c r="B5" s="17">
        <v>20.83</v>
      </c>
      <c r="C5" s="95">
        <v>20</v>
      </c>
      <c r="D5" s="95">
        <v>15</v>
      </c>
      <c r="E5" s="95">
        <v>13.5</v>
      </c>
      <c r="F5" s="95">
        <v>13.5</v>
      </c>
      <c r="G5" s="77">
        <v>5</v>
      </c>
      <c r="H5" s="62">
        <f>SUM(C5:G5)</f>
        <v>67</v>
      </c>
      <c r="I5" s="18">
        <f>SUM(B5:G5)</f>
        <v>87.83</v>
      </c>
    </row>
    <row r="6" spans="1:9" ht="20.25" customHeight="1" x14ac:dyDescent="0.2">
      <c r="A6" s="63" t="str">
        <f>Responses!A6</f>
        <v>Gulf Star Roofing and Sheet Metal</v>
      </c>
      <c r="B6" s="17">
        <v>12.61</v>
      </c>
      <c r="C6" s="95">
        <v>18</v>
      </c>
      <c r="D6" s="95">
        <v>15</v>
      </c>
      <c r="E6" s="95">
        <v>13.5</v>
      </c>
      <c r="F6" s="95">
        <v>13.5</v>
      </c>
      <c r="G6" s="77">
        <v>5</v>
      </c>
      <c r="H6" s="62">
        <f t="shared" ref="H6:H8" si="0">SUM(C6:G6)</f>
        <v>65</v>
      </c>
      <c r="I6" s="18">
        <f t="shared" ref="I6:I8" si="1">SUM(B6:G6)</f>
        <v>77.61</v>
      </c>
    </row>
    <row r="7" spans="1:9" ht="18.75" customHeight="1" x14ac:dyDescent="0.2">
      <c r="A7" s="63" t="str">
        <f>Responses!A7</f>
        <v>L. Wallace Construction Co.</v>
      </c>
      <c r="B7" s="17">
        <v>30</v>
      </c>
      <c r="C7" s="95">
        <v>16</v>
      </c>
      <c r="D7" s="95">
        <v>15</v>
      </c>
      <c r="E7" s="95">
        <v>15</v>
      </c>
      <c r="F7" s="95">
        <v>13.5</v>
      </c>
      <c r="G7" s="77">
        <v>5</v>
      </c>
      <c r="H7" s="62">
        <f t="shared" si="0"/>
        <v>64.5</v>
      </c>
      <c r="I7" s="18">
        <f t="shared" si="1"/>
        <v>94.5</v>
      </c>
    </row>
    <row r="8" spans="1:9" ht="23.25" customHeight="1" x14ac:dyDescent="0.2">
      <c r="A8" s="63" t="str">
        <f>Responses!A8</f>
        <v>PRC Roofing** HUB VENDOR</v>
      </c>
      <c r="B8" s="17">
        <v>12.55</v>
      </c>
      <c r="C8" s="95">
        <v>18</v>
      </c>
      <c r="D8" s="95">
        <v>15</v>
      </c>
      <c r="E8" s="95">
        <v>15</v>
      </c>
      <c r="F8" s="95">
        <v>13.5</v>
      </c>
      <c r="G8" s="77">
        <v>5</v>
      </c>
      <c r="H8" s="62">
        <f t="shared" si="0"/>
        <v>66.5</v>
      </c>
      <c r="I8" s="18">
        <f t="shared" si="1"/>
        <v>79.05</v>
      </c>
    </row>
    <row r="9" spans="1:9" ht="15" x14ac:dyDescent="0.2">
      <c r="A9" s="63" t="str">
        <f>Responses!A9</f>
        <v>Royal American Services</v>
      </c>
      <c r="B9" s="17">
        <v>7.66</v>
      </c>
      <c r="C9" s="95">
        <v>18</v>
      </c>
      <c r="D9" s="95">
        <v>15</v>
      </c>
      <c r="E9" s="95">
        <v>15</v>
      </c>
      <c r="F9" s="95">
        <v>13.5</v>
      </c>
      <c r="G9" s="77">
        <v>5</v>
      </c>
      <c r="H9" s="62">
        <f t="shared" ref="H9" si="2">SUM(C9:G9)</f>
        <v>66.5</v>
      </c>
      <c r="I9" s="18">
        <f t="shared" ref="I9" si="3">SUM(B9:G9)</f>
        <v>74.16</v>
      </c>
    </row>
    <row r="10" spans="1:9" ht="15" x14ac:dyDescent="0.2">
      <c r="A10" s="63" t="str">
        <f>Responses!A10</f>
        <v>Texas Liqua Tech Services** HUB VENDOR</v>
      </c>
      <c r="B10" s="17">
        <v>10.93</v>
      </c>
      <c r="C10" s="95">
        <v>20</v>
      </c>
      <c r="D10" s="95">
        <v>15</v>
      </c>
      <c r="E10" s="95">
        <v>13.5</v>
      </c>
      <c r="F10" s="95">
        <v>13.5</v>
      </c>
      <c r="G10" s="77">
        <v>5</v>
      </c>
      <c r="H10" s="62">
        <f t="shared" ref="H10" si="4">SUM(C10:G10)</f>
        <v>67</v>
      </c>
      <c r="I10" s="18">
        <f t="shared" ref="I10" si="5">SUM(B10:G10)</f>
        <v>77.930000000000007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workbookViewId="0">
      <selection activeCell="D17" sqref="D17"/>
    </sheetView>
  </sheetViews>
  <sheetFormatPr defaultRowHeight="15" x14ac:dyDescent="0.2"/>
  <cols>
    <col min="1" max="1" width="46.7109375" style="2" customWidth="1"/>
    <col min="2" max="6" width="9.140625" style="2"/>
    <col min="7" max="7" width="17.5703125" style="2" bestFit="1" customWidth="1"/>
    <col min="8" max="8" width="10.42578125" style="2" customWidth="1"/>
    <col min="9" max="10" width="9.42578125" style="2" customWidth="1"/>
    <col min="11" max="12" width="9" style="2" customWidth="1"/>
    <col min="13" max="13" width="17.5703125" style="2" bestFit="1" customWidth="1"/>
    <col min="14" max="14" width="13.42578125" style="2" customWidth="1"/>
    <col min="15" max="16384" width="9.140625" style="2"/>
  </cols>
  <sheetData>
    <row r="1" spans="1:14" ht="15.75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15.75" x14ac:dyDescent="0.2">
      <c r="A2" s="117" t="str">
        <f>Responses!A2</f>
        <v>RFP730-18019 Moores School of Music Roof Replacement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.75" thickBot="1" x14ac:dyDescent="0.25">
      <c r="M3" s="4"/>
      <c r="N3" s="4"/>
    </row>
    <row r="4" spans="1:14" s="3" customFormat="1" ht="151.5" customHeight="1" thickBot="1" x14ac:dyDescent="0.25">
      <c r="A4" s="6" t="s">
        <v>2</v>
      </c>
      <c r="B4" s="14" t="s">
        <v>59</v>
      </c>
      <c r="C4" s="14" t="s">
        <v>60</v>
      </c>
      <c r="D4" s="14" t="s">
        <v>61</v>
      </c>
      <c r="E4" s="14" t="s">
        <v>62</v>
      </c>
      <c r="F4" s="14" t="s">
        <v>63</v>
      </c>
      <c r="G4" s="15" t="s">
        <v>3</v>
      </c>
      <c r="H4" s="5" t="s">
        <v>1</v>
      </c>
      <c r="J4" s="10"/>
      <c r="K4" s="10"/>
      <c r="L4" s="10"/>
    </row>
    <row r="5" spans="1:14" ht="16.5" customHeight="1" x14ac:dyDescent="0.2">
      <c r="A5" s="12" t="str">
        <f>Responses!A5</f>
        <v>F.W. Walton, Inc.</v>
      </c>
      <c r="B5" s="16">
        <f>'Evaluator 1'!H5</f>
        <v>61</v>
      </c>
      <c r="C5" s="17">
        <f>'Evaluator 2'!H5</f>
        <v>35</v>
      </c>
      <c r="D5" s="16">
        <f>'Evaluator 3'!H5</f>
        <v>50.5</v>
      </c>
      <c r="E5" s="16">
        <f>'Evaluator 4'!H5</f>
        <v>44.3</v>
      </c>
      <c r="F5" s="17">
        <f>'Evaluator 5'!H5</f>
        <v>67</v>
      </c>
      <c r="G5" s="16">
        <f t="shared" ref="G5:G10" si="0">AVERAGE(B5:F5)</f>
        <v>51.56</v>
      </c>
      <c r="H5" s="13">
        <f>RANK(G5,$G$5:$G$10,0)</f>
        <v>4</v>
      </c>
      <c r="J5" s="11"/>
      <c r="K5" s="11"/>
      <c r="L5" s="11"/>
    </row>
    <row r="6" spans="1:14" s="109" customFormat="1" ht="16.5" customHeight="1" x14ac:dyDescent="0.2">
      <c r="A6" s="105" t="str">
        <f>Responses!A6</f>
        <v>Gulf Star Roofing and Sheet Metal</v>
      </c>
      <c r="B6" s="106">
        <f>'Evaluator 1'!H6</f>
        <v>70</v>
      </c>
      <c r="C6" s="107">
        <f>'Evaluator 2'!H6</f>
        <v>31</v>
      </c>
      <c r="D6" s="106">
        <f>'Evaluator 3'!H6</f>
        <v>51</v>
      </c>
      <c r="E6" s="106">
        <f>'Evaluator 4'!H6</f>
        <v>48.6</v>
      </c>
      <c r="F6" s="107">
        <f>'Evaluator 5'!H6</f>
        <v>65</v>
      </c>
      <c r="G6" s="106">
        <f t="shared" si="0"/>
        <v>53.120000000000005</v>
      </c>
      <c r="H6" s="108">
        <f t="shared" ref="H6:H10" si="1">RANK(G6,$G$5:$G$10,0)</f>
        <v>1</v>
      </c>
    </row>
    <row r="7" spans="1:14" ht="16.5" customHeight="1" x14ac:dyDescent="0.2">
      <c r="A7" s="12" t="str">
        <f>Responses!A7</f>
        <v>L. Wallace Construction Co.</v>
      </c>
      <c r="B7" s="16">
        <f>'Evaluator 1'!H7</f>
        <v>55</v>
      </c>
      <c r="C7" s="17">
        <f>'Evaluator 2'!H7</f>
        <v>32</v>
      </c>
      <c r="D7" s="16">
        <f>'Evaluator 3'!H7</f>
        <v>54</v>
      </c>
      <c r="E7" s="16">
        <f>'Evaluator 4'!H7</f>
        <v>48.199999999999996</v>
      </c>
      <c r="F7" s="17">
        <f>'Evaluator 5'!H7</f>
        <v>64.5</v>
      </c>
      <c r="G7" s="16">
        <f t="shared" si="0"/>
        <v>50.739999999999995</v>
      </c>
      <c r="H7" s="13">
        <f t="shared" si="1"/>
        <v>5</v>
      </c>
    </row>
    <row r="8" spans="1:14" ht="16.5" customHeight="1" x14ac:dyDescent="0.2">
      <c r="A8" s="12" t="str">
        <f>Responses!A8</f>
        <v>PRC Roofing** HUB VENDOR</v>
      </c>
      <c r="B8" s="16">
        <f>'Evaluator 1'!H8</f>
        <v>50</v>
      </c>
      <c r="C8" s="17">
        <f>'Evaluator 2'!H8</f>
        <v>42</v>
      </c>
      <c r="D8" s="16">
        <f>'Evaluator 3'!H8</f>
        <v>49.5</v>
      </c>
      <c r="E8" s="16">
        <f>'Evaluator 4'!H8</f>
        <v>50.1</v>
      </c>
      <c r="F8" s="17">
        <f>'Evaluator 5'!H8</f>
        <v>66.5</v>
      </c>
      <c r="G8" s="16">
        <f t="shared" si="0"/>
        <v>51.620000000000005</v>
      </c>
      <c r="H8" s="13">
        <f t="shared" si="1"/>
        <v>3</v>
      </c>
    </row>
    <row r="9" spans="1:14" x14ac:dyDescent="0.2">
      <c r="A9" s="12" t="str">
        <f>Responses!A9</f>
        <v>Royal American Services</v>
      </c>
      <c r="B9" s="16">
        <f>'Evaluator 1'!H9</f>
        <v>30</v>
      </c>
      <c r="C9" s="17">
        <f>'Evaluator 2'!H9</f>
        <v>28</v>
      </c>
      <c r="D9" s="16">
        <f>'Evaluator 3'!H9</f>
        <v>49.5</v>
      </c>
      <c r="E9" s="16">
        <f>'Evaluator 4'!H9</f>
        <v>45.3</v>
      </c>
      <c r="F9" s="17">
        <f>'Evaluator 5'!H9</f>
        <v>66.5</v>
      </c>
      <c r="G9" s="16">
        <f t="shared" si="0"/>
        <v>43.86</v>
      </c>
      <c r="H9" s="13">
        <f t="shared" si="1"/>
        <v>6</v>
      </c>
    </row>
    <row r="10" spans="1:14" s="109" customFormat="1" x14ac:dyDescent="0.2">
      <c r="A10" s="105" t="str">
        <f>Responses!A10</f>
        <v>Texas Liqua Tech Services** HUB VENDOR</v>
      </c>
      <c r="B10" s="106">
        <f>'Evaluator 1'!H10</f>
        <v>58</v>
      </c>
      <c r="C10" s="107">
        <f>'Evaluator 2'!H10</f>
        <v>38</v>
      </c>
      <c r="D10" s="106">
        <f>'Evaluator 3'!H10</f>
        <v>52.5</v>
      </c>
      <c r="E10" s="106">
        <f>'Evaluator 4'!H10</f>
        <v>50.099999999999994</v>
      </c>
      <c r="F10" s="107">
        <f>'Evaluator 5'!H10</f>
        <v>67</v>
      </c>
      <c r="G10" s="106">
        <f t="shared" si="0"/>
        <v>53.120000000000005</v>
      </c>
      <c r="H10" s="108">
        <f t="shared" si="1"/>
        <v>1</v>
      </c>
    </row>
    <row r="11" spans="1:14" x14ac:dyDescent="0.2">
      <c r="E11" s="67"/>
      <c r="F11" s="67"/>
    </row>
    <row r="12" spans="1:14" x14ac:dyDescent="0.2">
      <c r="E12" s="67"/>
      <c r="F12" s="67"/>
    </row>
  </sheetData>
  <mergeCells count="2">
    <mergeCell ref="A1:N1"/>
    <mergeCell ref="A2:N2"/>
  </mergeCells>
  <phoneticPr fontId="1" type="noConversion"/>
  <pageMargins left="0.75" right="0.75" top="1" bottom="1" header="0.5" footer="0.5"/>
  <pageSetup scale="95" orientation="landscape" horizontalDpi="1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9"/>
  <sheetViews>
    <sheetView topLeftCell="B1" workbookViewId="0">
      <selection activeCell="D21" sqref="D21"/>
    </sheetView>
  </sheetViews>
  <sheetFormatPr defaultRowHeight="12.75" x14ac:dyDescent="0.2"/>
  <cols>
    <col min="2" max="2" width="30.7109375" bestFit="1" customWidth="1"/>
    <col min="3" max="3" width="37.140625" customWidth="1"/>
    <col min="4" max="4" width="34.42578125" customWidth="1"/>
    <col min="5" max="5" width="33.5703125" customWidth="1"/>
    <col min="6" max="6" width="34.42578125" customWidth="1"/>
    <col min="7" max="7" width="29" customWidth="1"/>
    <col min="8" max="8" width="25.7109375" customWidth="1"/>
  </cols>
  <sheetData>
    <row r="1" spans="1:8" x14ac:dyDescent="0.2">
      <c r="A1" s="25"/>
      <c r="B1" s="25"/>
      <c r="C1" s="25"/>
      <c r="D1" s="25"/>
      <c r="E1" s="25"/>
    </row>
    <row r="2" spans="1:8" x14ac:dyDescent="0.2">
      <c r="A2" s="25"/>
      <c r="B2" s="25"/>
      <c r="C2" s="25"/>
      <c r="D2" s="25"/>
      <c r="E2" s="25"/>
    </row>
    <row r="3" spans="1:8" ht="15.75" x14ac:dyDescent="0.2">
      <c r="A3" s="25"/>
      <c r="B3" s="118"/>
      <c r="C3" s="118"/>
      <c r="D3" s="119"/>
      <c r="E3" s="25"/>
    </row>
    <row r="4" spans="1:8" x14ac:dyDescent="0.2">
      <c r="A4" s="25"/>
      <c r="B4" s="120" t="str">
        <f>Responses!A2</f>
        <v>RFP730-18019 Moores School of Music Roof Replacement</v>
      </c>
      <c r="C4" s="121"/>
      <c r="D4" s="121"/>
      <c r="E4" s="25"/>
    </row>
    <row r="5" spans="1:8" x14ac:dyDescent="0.2">
      <c r="A5" s="25"/>
      <c r="B5" s="25"/>
      <c r="C5" s="25"/>
      <c r="D5" s="25"/>
      <c r="E5" s="25"/>
    </row>
    <row r="6" spans="1:8" x14ac:dyDescent="0.2">
      <c r="A6" s="25"/>
      <c r="B6" s="25"/>
      <c r="C6" s="26" t="s">
        <v>11</v>
      </c>
      <c r="D6" s="122"/>
      <c r="E6" s="122"/>
      <c r="F6" s="122"/>
    </row>
    <row r="7" spans="1:8" ht="15.75" x14ac:dyDescent="0.25">
      <c r="A7" s="25"/>
      <c r="B7" s="27" t="s">
        <v>12</v>
      </c>
      <c r="C7" s="28" t="s">
        <v>51</v>
      </c>
      <c r="D7" s="28" t="s">
        <v>52</v>
      </c>
      <c r="E7" s="28" t="s">
        <v>53</v>
      </c>
      <c r="F7" s="28" t="s">
        <v>54</v>
      </c>
      <c r="G7" s="28" t="s">
        <v>55</v>
      </c>
      <c r="H7" s="28" t="s">
        <v>56</v>
      </c>
    </row>
    <row r="8" spans="1:8" ht="15.75" x14ac:dyDescent="0.25">
      <c r="A8" s="25"/>
      <c r="B8" s="29" t="s">
        <v>13</v>
      </c>
      <c r="C8" s="30">
        <v>1390901</v>
      </c>
      <c r="D8" s="31">
        <v>1816197</v>
      </c>
      <c r="E8" s="31">
        <v>2197038</v>
      </c>
      <c r="F8" s="31">
        <v>2200000</v>
      </c>
      <c r="G8" s="31">
        <v>2275000</v>
      </c>
      <c r="H8" s="31">
        <v>2426773</v>
      </c>
    </row>
    <row r="9" spans="1:8" ht="15.75" x14ac:dyDescent="0.25">
      <c r="A9" s="25"/>
      <c r="B9" s="32" t="s">
        <v>10</v>
      </c>
      <c r="C9" s="33">
        <f>SUM(C8:C8)</f>
        <v>1390901</v>
      </c>
      <c r="D9" s="33">
        <f t="shared" ref="D9:F9" si="0">SUM(D8:D8)</f>
        <v>1816197</v>
      </c>
      <c r="E9" s="33">
        <f t="shared" si="0"/>
        <v>2197038</v>
      </c>
      <c r="F9" s="33">
        <f t="shared" si="0"/>
        <v>2200000</v>
      </c>
      <c r="G9" s="33">
        <f t="shared" ref="G9" si="1">SUM(G8:G8)</f>
        <v>2275000</v>
      </c>
      <c r="H9" s="33">
        <f t="shared" ref="H9" si="2">SUM(H8:H8)</f>
        <v>2426773</v>
      </c>
    </row>
    <row r="10" spans="1:8" ht="15.75" x14ac:dyDescent="0.25">
      <c r="A10" s="25"/>
      <c r="B10" s="29" t="s">
        <v>14</v>
      </c>
      <c r="C10" s="34">
        <v>0</v>
      </c>
      <c r="D10" s="31">
        <f>D9-C9</f>
        <v>425296</v>
      </c>
      <c r="E10" s="31">
        <f>E9-C9</f>
        <v>806137</v>
      </c>
      <c r="F10" s="31">
        <f>F9-C9</f>
        <v>809099</v>
      </c>
      <c r="G10" s="31">
        <f>G9-C9</f>
        <v>884099</v>
      </c>
      <c r="H10" s="31">
        <f>H9-C9</f>
        <v>1035872</v>
      </c>
    </row>
    <row r="11" spans="1:8" ht="15.75" x14ac:dyDescent="0.25">
      <c r="A11" s="25"/>
      <c r="B11" s="35" t="s">
        <v>15</v>
      </c>
      <c r="C11" s="76">
        <v>30</v>
      </c>
      <c r="D11" s="36">
        <f>ABS($C$11-(D10/$C$9)*$C$11)</f>
        <v>20.826895659719852</v>
      </c>
      <c r="E11" s="36">
        <f t="shared" ref="E11:F11" si="3">ABS($C$11-(E10/$C$9)*$C$11)</f>
        <v>12.612630230332712</v>
      </c>
      <c r="F11" s="36">
        <f t="shared" si="3"/>
        <v>12.548743584194703</v>
      </c>
      <c r="G11" s="36">
        <f t="shared" ref="G11" si="4">ABS($C$11-(G10/$C$9)*$C$11)</f>
        <v>10.931087115474071</v>
      </c>
      <c r="H11" s="36">
        <f>ABS($C$11-(H10/$C$9)*$C$11)</f>
        <v>7.6575327791122447</v>
      </c>
    </row>
    <row r="12" spans="1:8" x14ac:dyDescent="0.2">
      <c r="A12" s="25"/>
      <c r="B12" s="68"/>
      <c r="C12" s="69"/>
      <c r="D12" s="68"/>
      <c r="E12" s="25"/>
    </row>
    <row r="13" spans="1:8" x14ac:dyDescent="0.2">
      <c r="A13" s="25"/>
      <c r="B13" s="70" t="s">
        <v>16</v>
      </c>
      <c r="C13" s="70" t="s">
        <v>19</v>
      </c>
      <c r="D13" s="78" t="s">
        <v>20</v>
      </c>
      <c r="E13" s="25"/>
    </row>
    <row r="14" spans="1:8" x14ac:dyDescent="0.2">
      <c r="A14" s="25"/>
      <c r="B14" s="68" t="str">
        <f>D7</f>
        <v>F. W. Walton</v>
      </c>
      <c r="C14" s="71">
        <f>D8</f>
        <v>1816197</v>
      </c>
      <c r="D14" s="25">
        <v>20.83</v>
      </c>
      <c r="E14" s="25"/>
    </row>
    <row r="15" spans="1:8" x14ac:dyDescent="0.2">
      <c r="A15" s="25"/>
      <c r="B15" s="72" t="str">
        <f>E7</f>
        <v>Gulf Star Roofing and Sheet</v>
      </c>
      <c r="C15" s="73">
        <f>E8</f>
        <v>2197038</v>
      </c>
      <c r="D15" s="25">
        <v>12.61</v>
      </c>
      <c r="E15" s="25"/>
    </row>
    <row r="16" spans="1:8" ht="15.75" customHeight="1" x14ac:dyDescent="0.2">
      <c r="A16" s="25"/>
      <c r="B16" s="72" t="str">
        <f>C7</f>
        <v>L. Wallace Construction</v>
      </c>
      <c r="C16" s="73">
        <f>C8</f>
        <v>1390901</v>
      </c>
      <c r="D16" s="82">
        <v>30</v>
      </c>
      <c r="E16" s="25"/>
    </row>
    <row r="17" spans="2:5" x14ac:dyDescent="0.2">
      <c r="B17" s="71" t="str">
        <f>F7</f>
        <v>PRC Roofing</v>
      </c>
      <c r="C17" s="74">
        <f>F8</f>
        <v>2200000</v>
      </c>
      <c r="D17" s="83">
        <v>12.55</v>
      </c>
      <c r="E17" s="68"/>
    </row>
    <row r="18" spans="2:5" x14ac:dyDescent="0.2">
      <c r="B18" s="75" t="str">
        <f>H7</f>
        <v>Royal American Svcs.</v>
      </c>
      <c r="C18" s="89">
        <f>H8</f>
        <v>2426773</v>
      </c>
      <c r="D18" s="90">
        <v>7.66</v>
      </c>
      <c r="E18" s="68"/>
    </row>
    <row r="19" spans="2:5" x14ac:dyDescent="0.2">
      <c r="B19" t="str">
        <f>G7</f>
        <v>Texas Liqua Tech Svcs.</v>
      </c>
      <c r="C19" s="92">
        <f>G8</f>
        <v>2275000</v>
      </c>
      <c r="D19" s="90">
        <v>10.93</v>
      </c>
    </row>
  </sheetData>
  <sortState ref="B14:C19">
    <sortCondition ref="C14:C19"/>
  </sortState>
  <mergeCells count="3">
    <mergeCell ref="B3:D3"/>
    <mergeCell ref="B4:D4"/>
    <mergeCell ref="D6:F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K28" sqref="K28"/>
    </sheetView>
  </sheetViews>
  <sheetFormatPr defaultRowHeight="12.75" x14ac:dyDescent="0.2"/>
  <cols>
    <col min="1" max="1" width="47.5703125" customWidth="1"/>
    <col min="2" max="2" width="7" bestFit="1" customWidth="1"/>
    <col min="3" max="3" width="8.7109375" customWidth="1"/>
    <col min="4" max="5" width="7" bestFit="1" customWidth="1"/>
    <col min="6" max="6" width="8.28515625" bestFit="1" customWidth="1"/>
    <col min="7" max="7" width="17.5703125" bestFit="1" customWidth="1"/>
    <col min="8" max="8" width="10.42578125" bestFit="1" customWidth="1"/>
  </cols>
  <sheetData>
    <row r="1" spans="1:8" ht="15.75" x14ac:dyDescent="0.25">
      <c r="A1" s="115" t="s">
        <v>0</v>
      </c>
      <c r="B1" s="116"/>
      <c r="C1" s="116"/>
      <c r="D1" s="116"/>
      <c r="E1" s="116"/>
      <c r="F1" s="116"/>
      <c r="G1" s="116"/>
      <c r="H1" s="116"/>
    </row>
    <row r="2" spans="1:8" x14ac:dyDescent="0.2">
      <c r="A2" s="117" t="str">
        <f>Responses!A2</f>
        <v>RFP730-18019 Moores School of Music Roof Replacement</v>
      </c>
      <c r="B2" s="123"/>
      <c r="C2" s="123"/>
      <c r="D2" s="123"/>
      <c r="E2" s="123"/>
      <c r="F2" s="123"/>
      <c r="G2" s="123"/>
      <c r="H2" s="123"/>
    </row>
    <row r="3" spans="1:8" ht="15.75" thickBot="1" x14ac:dyDescent="0.25">
      <c r="A3" s="60"/>
      <c r="B3" s="60"/>
      <c r="C3" s="60"/>
      <c r="D3" s="60"/>
      <c r="E3" s="60"/>
      <c r="F3" s="60"/>
      <c r="G3" s="64"/>
      <c r="H3" s="64"/>
    </row>
    <row r="4" spans="1:8" ht="121.5" customHeight="1" thickBot="1" x14ac:dyDescent="0.25">
      <c r="A4" s="6" t="s">
        <v>2</v>
      </c>
      <c r="B4" s="37" t="str">
        <f>'Technical Summary'!B4</f>
        <v>Evaluator 1</v>
      </c>
      <c r="C4" s="37" t="str">
        <f>'Technical Summary'!C4</f>
        <v>Evaluator 2</v>
      </c>
      <c r="D4" s="37" t="str">
        <f>'Technical Summary'!D4</f>
        <v>Evaluator 3</v>
      </c>
      <c r="E4" s="37" t="str">
        <f>'Technical Summary'!E4</f>
        <v>Evaluator 4</v>
      </c>
      <c r="F4" s="37" t="str">
        <f>'Technical Summary'!F4</f>
        <v>Evaluator 5</v>
      </c>
      <c r="G4" s="38" t="s">
        <v>3</v>
      </c>
      <c r="H4" s="5" t="s">
        <v>1</v>
      </c>
    </row>
    <row r="5" spans="1:8" ht="15" x14ac:dyDescent="0.2">
      <c r="A5" s="39" t="str">
        <f>Responses!A5</f>
        <v>F.W. Walton, Inc.</v>
      </c>
      <c r="B5" s="40">
        <f>'Evaluator 1'!I5</f>
        <v>81.83</v>
      </c>
      <c r="C5" s="41">
        <f>'Evaluator 2'!I5</f>
        <v>55.83</v>
      </c>
      <c r="D5" s="41">
        <f>'Evaluator 3'!I5</f>
        <v>71.33</v>
      </c>
      <c r="E5" s="41">
        <f>'Evaluator 4'!I5</f>
        <v>65.13</v>
      </c>
      <c r="F5" s="41">
        <f>'Evaluator 5'!I5</f>
        <v>87.83</v>
      </c>
      <c r="G5" s="42">
        <f t="shared" ref="G5:G10" si="0">AVERAGE(B5:F5)</f>
        <v>72.39</v>
      </c>
      <c r="H5" s="80">
        <f>RANK(G5,$G$5:$G$10,0)</f>
        <v>2</v>
      </c>
    </row>
    <row r="6" spans="1:8" s="75" customFormat="1" ht="15" x14ac:dyDescent="0.2">
      <c r="A6" s="39" t="str">
        <f>Responses!A6</f>
        <v>Gulf Star Roofing and Sheet Metal</v>
      </c>
      <c r="B6" s="40">
        <f>'Evaluator 1'!I6</f>
        <v>82.61</v>
      </c>
      <c r="C6" s="41">
        <f>'Evaluator 2'!I6</f>
        <v>43.61</v>
      </c>
      <c r="D6" s="41">
        <f>'Evaluator 3'!I6</f>
        <v>63.61</v>
      </c>
      <c r="E6" s="41">
        <f>'Evaluator 4'!I6</f>
        <v>61.21</v>
      </c>
      <c r="F6" s="41">
        <f>'Evaluator 5'!I6</f>
        <v>77.61</v>
      </c>
      <c r="G6" s="79">
        <f t="shared" si="0"/>
        <v>65.72999999999999</v>
      </c>
      <c r="H6" s="80">
        <f t="shared" ref="H6:H10" si="1">RANK(G6,$G$5:$G$10,0)</f>
        <v>3</v>
      </c>
    </row>
    <row r="7" spans="1:8" s="114" customFormat="1" ht="15" x14ac:dyDescent="0.2">
      <c r="A7" s="110" t="str">
        <f>Responses!A7</f>
        <v>L. Wallace Construction Co.</v>
      </c>
      <c r="B7" s="111">
        <f>'Evaluator 1'!I7</f>
        <v>85</v>
      </c>
      <c r="C7" s="112">
        <f>'Evaluator 2'!I7</f>
        <v>62</v>
      </c>
      <c r="D7" s="112">
        <f>'Evaluator 3'!I7</f>
        <v>84</v>
      </c>
      <c r="E7" s="112">
        <f>'Evaluator 4'!I7</f>
        <v>78.200000000000017</v>
      </c>
      <c r="F7" s="112">
        <f>'Evaluator 5'!I7</f>
        <v>94.5</v>
      </c>
      <c r="G7" s="113">
        <f t="shared" si="0"/>
        <v>80.740000000000009</v>
      </c>
      <c r="H7" s="80">
        <f t="shared" si="1"/>
        <v>1</v>
      </c>
    </row>
    <row r="8" spans="1:8" ht="15" x14ac:dyDescent="0.2">
      <c r="A8" s="39" t="str">
        <f>Responses!A8</f>
        <v>PRC Roofing** HUB VENDOR</v>
      </c>
      <c r="B8" s="40">
        <f>'Evaluator 1'!I8</f>
        <v>62.55</v>
      </c>
      <c r="C8" s="41">
        <f>'Evaluator 2'!I8</f>
        <v>54.55</v>
      </c>
      <c r="D8" s="41">
        <f>'Evaluator 3'!I8</f>
        <v>62.05</v>
      </c>
      <c r="E8" s="41">
        <f>'Evaluator 4'!I8</f>
        <v>62.65</v>
      </c>
      <c r="F8" s="41">
        <f>'Evaluator 5'!I8</f>
        <v>79.05</v>
      </c>
      <c r="G8" s="42">
        <f t="shared" si="0"/>
        <v>64.169999999999987</v>
      </c>
      <c r="H8" s="80">
        <f t="shared" si="1"/>
        <v>4</v>
      </c>
    </row>
    <row r="9" spans="1:8" ht="15" x14ac:dyDescent="0.2">
      <c r="A9" s="39" t="str">
        <f>Responses!A9</f>
        <v>Royal American Services</v>
      </c>
      <c r="B9" s="40">
        <f>'Evaluator 1'!I9</f>
        <v>37.659999999999997</v>
      </c>
      <c r="C9" s="41">
        <f>'Evaluator 2'!I9</f>
        <v>35.659999999999997</v>
      </c>
      <c r="D9" s="41">
        <f>'Evaluator 3'!I9</f>
        <v>57.16</v>
      </c>
      <c r="E9" s="41">
        <f>'Evaluator 4'!I9</f>
        <v>52.959999999999994</v>
      </c>
      <c r="F9" s="41">
        <f>'Evaluator 5'!I9</f>
        <v>74.16</v>
      </c>
      <c r="G9" s="42">
        <f t="shared" si="0"/>
        <v>51.52</v>
      </c>
      <c r="H9" s="80">
        <f t="shared" si="1"/>
        <v>6</v>
      </c>
    </row>
    <row r="10" spans="1:8" ht="15" x14ac:dyDescent="0.2">
      <c r="A10" s="39" t="str">
        <f>Responses!A10</f>
        <v>Texas Liqua Tech Services** HUB VENDOR</v>
      </c>
      <c r="B10" s="40">
        <f>'Evaluator 1'!I10</f>
        <v>68.930000000000007</v>
      </c>
      <c r="C10" s="41">
        <f>'Evaluator 2'!I10</f>
        <v>48.93</v>
      </c>
      <c r="D10" s="41">
        <f>'Evaluator 3'!I10</f>
        <v>63.43</v>
      </c>
      <c r="E10" s="41">
        <f>'Evaluator 4'!I10</f>
        <v>61.03</v>
      </c>
      <c r="F10" s="41">
        <f>'Evaluator 5'!I10</f>
        <v>77.930000000000007</v>
      </c>
      <c r="G10" s="42">
        <f t="shared" si="0"/>
        <v>64.05</v>
      </c>
      <c r="H10" s="80">
        <f t="shared" si="1"/>
        <v>5</v>
      </c>
    </row>
    <row r="11" spans="1:8" x14ac:dyDescent="0.2">
      <c r="F11" s="59"/>
      <c r="G11" s="59"/>
    </row>
    <row r="13" spans="1:8" ht="15" x14ac:dyDescent="0.2">
      <c r="A13" s="65" t="s">
        <v>57</v>
      </c>
    </row>
    <row r="14" spans="1:8" ht="15" x14ac:dyDescent="0.2">
      <c r="A14" s="60"/>
    </row>
    <row r="15" spans="1:8" ht="15" x14ac:dyDescent="0.2">
      <c r="A15" s="65" t="s">
        <v>58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Responses</vt:lpstr>
      <vt:lpstr>Evaluator 1</vt:lpstr>
      <vt:lpstr>Evaluator 2</vt:lpstr>
      <vt:lpstr>Evaluator 3</vt:lpstr>
      <vt:lpstr>Evaluator 4</vt:lpstr>
      <vt:lpstr>Evaluator 5</vt:lpstr>
      <vt:lpstr>Technical Summary</vt:lpstr>
      <vt:lpstr>Pricing Score Calculation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2019-03-20T15:59:05Z</dcterms:modified>
</cp:coreProperties>
</file>