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T:\PURCHASING_New\01_Archives\FY2022\Bid Evaluations - Clean\"/>
    </mc:Choice>
  </mc:AlternateContent>
  <xr:revisionPtr revIDLastSave="0" documentId="13_ncr:1_{0D6E8866-7B36-4A94-818F-A0E9569E8F74}" xr6:coauthVersionLast="47" xr6:coauthVersionMax="47" xr10:uidLastSave="{00000000-0000-0000-0000-000000000000}"/>
  <bookViews>
    <workbookView xWindow="28680" yWindow="-120" windowWidth="29040" windowHeight="15840" tabRatio="722" activeTab="7" xr2:uid="{00000000-000D-0000-FFFF-FFFF00000000}"/>
  </bookViews>
  <sheets>
    <sheet name="1" sheetId="2" r:id="rId1"/>
    <sheet name="2" sheetId="3" r:id="rId2"/>
    <sheet name="3" sheetId="5" r:id="rId3"/>
    <sheet name="4" sheetId="9" r:id="rId4"/>
    <sheet name="5" sheetId="15" r:id="rId5"/>
    <sheet name="6" sheetId="16" r:id="rId6"/>
    <sheet name="Cost Summary" sheetId="14" r:id="rId7"/>
    <sheet name="Summary" sheetId="1" r:id="rId8"/>
    <sheet name="Evaluation" sheetId="17"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 i="15" l="1"/>
  <c r="I5" i="15"/>
  <c r="I4" i="15"/>
  <c r="I6" i="9"/>
  <c r="I5" i="9"/>
  <c r="I4" i="9"/>
  <c r="I6" i="5"/>
  <c r="I5" i="5"/>
  <c r="I4" i="5"/>
  <c r="I6" i="3"/>
  <c r="I5" i="3"/>
  <c r="I4" i="3"/>
  <c r="I5" i="2"/>
  <c r="I6" i="2"/>
  <c r="I4" i="2"/>
  <c r="J6" i="16" l="1"/>
  <c r="J5" i="16"/>
  <c r="J4" i="16"/>
  <c r="A4" i="14"/>
  <c r="A5" i="14"/>
  <c r="A3" i="14"/>
  <c r="A8" i="1"/>
  <c r="A9" i="1"/>
  <c r="A7" i="1"/>
  <c r="K6" i="1" l="1"/>
  <c r="L6" i="1"/>
  <c r="M6" i="1"/>
  <c r="N6" i="1"/>
  <c r="J6" i="1"/>
  <c r="A15" i="14" l="1"/>
  <c r="F5" i="14"/>
  <c r="J5" i="14" s="1"/>
  <c r="F4" i="14"/>
  <c r="J4" i="14" s="1"/>
  <c r="A14" i="14"/>
  <c r="F3" i="14"/>
  <c r="J3" i="14" s="1"/>
  <c r="A13" i="14"/>
  <c r="B3" i="14" l="1"/>
  <c r="H3" i="14" s="1"/>
  <c r="B4" i="14"/>
  <c r="H4" i="14" s="1"/>
  <c r="B5" i="14"/>
  <c r="H5" i="14" s="1"/>
  <c r="H7" i="14" l="1"/>
  <c r="B15" i="14" s="1"/>
  <c r="B6" i="15" l="1"/>
  <c r="J6" i="15" s="1"/>
  <c r="F9" i="1" s="1"/>
  <c r="B6" i="3"/>
  <c r="J6" i="3" s="1"/>
  <c r="C9" i="1" s="1"/>
  <c r="B6" i="2"/>
  <c r="J6" i="2" s="1"/>
  <c r="B9" i="1" s="1"/>
  <c r="G9" i="1" s="1"/>
  <c r="B6" i="9"/>
  <c r="J6" i="9" s="1"/>
  <c r="E9" i="1" s="1"/>
  <c r="B6" i="5"/>
  <c r="J6" i="5" s="1"/>
  <c r="D9" i="1" s="1"/>
  <c r="B13" i="14"/>
  <c r="B14" i="14"/>
  <c r="D15" i="14"/>
  <c r="E15" i="14" s="1"/>
  <c r="D14" i="14"/>
  <c r="E14" i="14" s="1"/>
  <c r="D13" i="14"/>
  <c r="E13" i="14" s="1"/>
  <c r="B5" i="15" l="1"/>
  <c r="J5" i="15" s="1"/>
  <c r="F8" i="1" s="1"/>
  <c r="B5" i="9"/>
  <c r="J5" i="9" s="1"/>
  <c r="E8" i="1" s="1"/>
  <c r="B5" i="2"/>
  <c r="J5" i="2" s="1"/>
  <c r="B8" i="1" s="1"/>
  <c r="B5" i="5"/>
  <c r="J5" i="5" s="1"/>
  <c r="D8" i="1" s="1"/>
  <c r="B5" i="3"/>
  <c r="J5" i="3" s="1"/>
  <c r="C8" i="1" s="1"/>
  <c r="B4" i="5"/>
  <c r="J4" i="5" s="1"/>
  <c r="D7" i="1" s="1"/>
  <c r="B4" i="3"/>
  <c r="J4" i="3" s="1"/>
  <c r="C7" i="1" s="1"/>
  <c r="B4" i="9"/>
  <c r="J4" i="9" s="1"/>
  <c r="E7" i="1" s="1"/>
  <c r="M9" i="1" s="1"/>
  <c r="B4" i="2"/>
  <c r="J4" i="2" s="1"/>
  <c r="B7" i="1" s="1"/>
  <c r="B4" i="15"/>
  <c r="J4" i="15" s="1"/>
  <c r="F7" i="1" s="1"/>
  <c r="C14" i="14"/>
  <c r="C13" i="14"/>
  <c r="C15" i="14"/>
  <c r="K9" i="1"/>
  <c r="G7" i="1" l="1"/>
  <c r="G8" i="1"/>
  <c r="M8" i="1"/>
  <c r="L8" i="1"/>
  <c r="K7" i="1"/>
  <c r="N7" i="1"/>
  <c r="N9" i="1"/>
  <c r="L9" i="1"/>
  <c r="N8" i="1"/>
  <c r="K8" i="1"/>
  <c r="L7" i="1"/>
  <c r="M7" i="1"/>
  <c r="J9" i="1" l="1"/>
  <c r="O9" i="1" s="1"/>
  <c r="J7" i="1"/>
  <c r="O7" i="1" s="1"/>
  <c r="J8" i="1"/>
  <c r="O8" i="1" s="1"/>
  <c r="P8" i="1" l="1"/>
  <c r="P9" i="1"/>
  <c r="P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H2" authorId="0" shapeId="0" xr:uid="{00000000-0006-0000-0700-000001000000}">
      <text>
        <r>
          <rPr>
            <b/>
            <sz val="9"/>
            <color indexed="81"/>
            <rFont val="Tahoma"/>
            <family val="2"/>
          </rPr>
          <t xml:space="preserve">Fromula
Fee on CCL + Pre-Construction Phase Fee + Staff Amt 24 Months Term + Bonds and Insurance Amt
</t>
        </r>
      </text>
    </comment>
    <comment ref="J2" authorId="0" shapeId="0" xr:uid="{00000000-0006-0000-0700-000002000000}">
      <text>
        <r>
          <rPr>
            <b/>
            <sz val="9"/>
            <color indexed="81"/>
            <rFont val="Tahoma"/>
            <family val="2"/>
          </rPr>
          <t>COW Calculation</t>
        </r>
        <r>
          <rPr>
            <sz val="9"/>
            <color indexed="81"/>
            <rFont val="Tahoma"/>
            <family val="2"/>
          </rPr>
          <t xml:space="preserve">
COW = ((CCL)–(staff+bonds)–(Precon))/(fee%+1)</t>
        </r>
      </text>
    </comment>
    <comment ref="B12" authorId="0" shapeId="0" xr:uid="{00000000-0006-0000-0700-000003000000}">
      <text>
        <r>
          <rPr>
            <b/>
            <sz val="9"/>
            <color indexed="81"/>
            <rFont val="Tahoma"/>
            <family val="2"/>
          </rPr>
          <t>Fromula:
((1-(Vendor Amount - Lowest Vendor Amount)/Lowest Vendor Amount)*High Score)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FD136A52-8CBD-4F39-AB39-463F895B1FD2}">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A92201A3-B0ED-417D-B1B9-490F73CD8EDA}">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<sst xmlns="http://schemas.openxmlformats.org/spreadsheetml/2006/main" count="151" uniqueCount="73">
  <si>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</si>
  <si>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</si>
  <si>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</si>
  <si>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</si>
  <si>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</si>
  <si>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</si>
  <si>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</si>
  <si>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</si>
  <si>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</si>
  <si>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</si>
  <si>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</si>
  <si>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</si>
  <si>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</si>
  <si>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Rank of Average</t>
  </si>
  <si>
    <t>Rank</t>
  </si>
  <si>
    <t>Average Total Score</t>
  </si>
  <si>
    <t>Score</t>
  </si>
  <si>
    <t>Technical</t>
  </si>
  <si>
    <t>Avg of comm rank per vendor</t>
  </si>
  <si>
    <t>Pre-Construction Phase</t>
  </si>
  <si>
    <t>Construction Phase</t>
  </si>
  <si>
    <t xml:space="preserve"> </t>
  </si>
  <si>
    <t>Fee on COW</t>
  </si>
  <si>
    <t>Fee</t>
  </si>
  <si>
    <t>Fee Percentage</t>
  </si>
  <si>
    <t>Staff Amt Monthly</t>
  </si>
  <si>
    <t>Bonds and Insurance Amt</t>
  </si>
  <si>
    <t xml:space="preserve">Sum of Fees </t>
  </si>
  <si>
    <t xml:space="preserve">Cost of Work </t>
  </si>
  <si>
    <t>CCL</t>
  </si>
  <si>
    <t>Project Month:</t>
  </si>
  <si>
    <t>Lowest Sum:</t>
  </si>
  <si>
    <t xml:space="preserve">Formula = </t>
  </si>
  <si>
    <t>((1-Vendor Amount - Lowest Vendor Amount)/Lowest Vendor Amount)*High Score)</t>
  </si>
  <si>
    <t>SCORING SUMMARY</t>
  </si>
  <si>
    <t>Delta to Low Bid</t>
  </si>
  <si>
    <t>Delta % to Low Bid</t>
  </si>
  <si>
    <t>Total</t>
  </si>
  <si>
    <t>Criteria 7</t>
  </si>
  <si>
    <t>Criteria 8</t>
  </si>
  <si>
    <t>Austin Commercial</t>
  </si>
  <si>
    <t>Turner Construction</t>
  </si>
  <si>
    <t>Vaughn Construction</t>
  </si>
  <si>
    <t>Staff Amt 20 Months Term</t>
  </si>
  <si>
    <t>NOTE:  Purchasing is basing the monthly Staffing Amt given by facilities on 20 months stated in the RFP (Section 1.2) from June 2023-January 2025.</t>
  </si>
  <si>
    <t>RFP730-22117 CMAR Football Development Center</t>
  </si>
  <si>
    <t>University of Houston Evaluation Matrix $1 Million+</t>
  </si>
  <si>
    <t>Name</t>
  </si>
  <si>
    <t>Evaluation Due Date</t>
  </si>
  <si>
    <t>July 14, 2022 @ 3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</si>
  <si>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</si>
  <si>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</si>
  <si>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</si>
  <si>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</si>
  <si>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</si>
  <si>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</si>
  <si>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</si>
  <si>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</si>
  <si>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</si>
  <si>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</si>
  <si>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</si>
  <si>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 xml:space="preserve"> Criteria 8</t>
  </si>
  <si>
    <r>
      <t xml:space="preserve">Respondent’s Cost and Delivery Proposal (Section 4.3)
</t>
    </r>
    <r>
      <rPr>
        <b/>
        <sz val="8"/>
        <color rgb="FFFF0000"/>
        <rFont val="Arial"/>
        <family val="2"/>
      </rPr>
      <t>**ONLY PURCHASING WILL EVALUATE**</t>
    </r>
  </si>
  <si>
    <t>Respondent’s Pre-Construction Phase and Project Execution Plan for this Project (Section 4.4)</t>
  </si>
  <si>
    <t>Respondent’s Construction Phase and Project Execution Plan for this Project (Section 4.5)</t>
  </si>
  <si>
    <t>Respondent’s to Meet the Schedule for this Project (Section 4.6)</t>
  </si>
  <si>
    <t>Respondent’s Estimating and Cost Control Measures for this Project (Section 4.7)</t>
  </si>
  <si>
    <t>Respondent’s Ability to Manage Construction Safety Risks for this Project (Section 4.8)</t>
  </si>
  <si>
    <t>Respondent’s Warranty and Service Support Program for this Project (Section 4.9)</t>
  </si>
  <si>
    <r>
      <t xml:space="preserve">Respondent’s Past HUB/MBE/WBE Goal Attainment and Quality of Procedures for UHS HUB Goal Attainment on this Project (Section 4.10)
</t>
    </r>
    <r>
      <rPr>
        <b/>
        <sz val="8"/>
        <color rgb="FFFF0000"/>
        <rFont val="Arial"/>
        <family val="2"/>
      </rPr>
      <t>**ONLY HUB WILL EVALUATE**</t>
    </r>
  </si>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</sst>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409]* #,##0_);_([$$-409]* \(#,##0\);_([$$-409]* &quot;-&quot;_);_(@_)"/>
    <numFmt numFmtId="165" formatCode="_([$$-409]* #,##0.00_);_([$$-409]* \(#,##0.00\);_([$$-409]* &quot;-&quot;??_);_(@_)"/>
    <numFmt numFmtId="166" formatCode="[$-F800]dddd\,\ mmmm\ dd\,\ yyyy"/>
  </numFmts>
  <fonts count="7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9"/>
      <color indexed="81"/>
      <name val="Tahoma"/>
      <family val="2"/>
    </font>
    <font>
      <sz val="10"/>
      <name val="Arial"/>
      <family val="2"/>
    </font>
    <font>
      <b/>
      <sz val="11"/>
      <color theme="1"/>
      <name val="Calibri"/>
      <family val="2"/>
      <scheme val="minor"/>
    </font>
    <font>
      <b/>
      <i/>
      <sz val="10"/>
      <name val="Arial"/>
      <family val="2"/>
    </font>
    <font>
      <b/>
      <i/>
      <sz val="11"/>
      <color theme="1"/>
      <name val="Calibri"/>
      <family val="2"/>
      <scheme val="minor"/>
    </font>
    <font>
      <b/>
      <sz val="11"/>
      <color rgb="FFFF0000"/>
      <name val="Calibri"/>
      <family val="2"/>
      <scheme val="minor"/>
    </font>
    <font>
      <b/>
      <i/>
      <sz val="11"/>
      <color rgb="FFFF0000"/>
      <name val="Calibri"/>
      <family val="2"/>
      <scheme val="minor"/>
    </font>
    <font>
      <b/>
      <sz val="16"/>
      <name val="Arial"/>
      <family val="2"/>
    </font>
    <font>
      <b/>
      <sz val="9"/>
      <color indexed="81"/>
      <name val="Tahoma"/>
      <family val="2"/>
    </font>
    <font>
      <b/>
      <sz val="9"/>
      <color theme="1"/>
      <name val="Calibri"/>
      <family val="2"/>
      <scheme val="minor"/>
    </font>
    <font>
      <sz val="10"/>
      <color theme="1"/>
      <name val="Arial"/>
      <family val="2"/>
    </font>
    <font>
      <u/>
      <sz val="11"/>
      <color theme="10"/>
      <name val="Calibri"/>
      <family val="2"/>
      <scheme val="minor"/>
    </font>
    <font>
      <b/>
      <u/>
      <sz val="11"/>
      <color theme="10"/>
      <name val="Calibri"/>
      <family val="2"/>
      <scheme val="minor"/>
    </font>
    <font>
      <sz val="9"/>
      <name val="Arial"/>
      <family val="2"/>
    </font>
    <font>
      <sz val="8"/>
      <color rgb="FFFF0000"/>
      <name val="Arial"/>
      <family val="2"/>
    </font>
    <font>
      <b/>
      <sz val="8"/>
      <color rgb="FFFF0000"/>
      <name val="Arial"/>
      <family val="2"/>
    </font>
    <font>
      <b/>
      <sz val="8"/>
      <name val="Arial"/>
      <family val="2"/>
    </font>
    <font>
      <b/>
      <sz val="10"/>
      <color rgb="FF000000"/>
      <name val="Arial"/>
      <family val="2"/>
    </font>
    <font>
      <strike/>
      <sz val="11"/>
      <color theme="1"/>
      <name val="Calibri"/>
      <family val="2"/>
      <scheme val="minor"/>
    </font>
    <font>
      <strike/>
      <sz val="9"/>
      <name val="Arial"/>
      <family val="2"/>
    </font>
    <font>
      <strike/>
      <u/>
      <sz val="11"/>
      <color theme="10"/>
      <name val="Calibri"/>
      <family val="2"/>
      <scheme val="minor"/>
    </font>
    <font>
      <strike/>
      <sz val="10"/>
      <name val="Arial"/>
      <family val="2"/>
    </font>
    <font>
      <b/>
      <sz val="10"/>
      <color indexed="81"/>
      <name val="Tahoma"/>
      <family val="2"/>
    </font>
  </fonts>
  <fills count="32">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34998626667073579"/>
        <bgColor indexed="64"/>
      </patternFill>
    </fill>
  </fills>
  <borders count="3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8">
    <xf numFmtId="0" fontId="0" fillId="0" borderId="0"/>
    <xf numFmtId="44" fontId="21" fillId="0" borderId="0" applyFont="0" applyFill="0" applyBorder="0" applyAlignment="0" applyProtection="0"/>
    <xf numFmtId="0" fontId="21" fillId="0" borderId="0"/>
    <xf numFmtId="0" fontId="18" fillId="0" borderId="0"/>
    <xf numFmtId="0" fontId="18" fillId="0" borderId="0"/>
    <xf numFmtId="0" fontId="21" fillId="2" borderId="1" applyNumberFormat="0" applyFont="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22" fillId="2" borderId="1" applyNumberFormat="0" applyFont="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7"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1" fillId="0" borderId="0"/>
    <xf numFmtId="0" fontId="21" fillId="2" borderId="1" applyNumberFormat="0" applyFont="0" applyAlignment="0" applyProtection="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21" fillId="0" borderId="0"/>
    <xf numFmtId="0" fontId="21" fillId="2" borderId="1" applyNumberFormat="0" applyFont="0" applyAlignment="0" applyProtection="0"/>
    <xf numFmtId="0" fontId="9" fillId="0" borderId="0"/>
    <xf numFmtId="0" fontId="8" fillId="0" borderId="0"/>
    <xf numFmtId="0" fontId="8" fillId="0" borderId="0"/>
    <xf numFmtId="0" fontId="7" fillId="0" borderId="0"/>
    <xf numFmtId="0" fontId="7" fillId="0" borderId="0"/>
    <xf numFmtId="0" fontId="6" fillId="0" borderId="0"/>
    <xf numFmtId="43" fontId="21" fillId="0" borderId="0" applyFont="0" applyFill="0" applyBorder="0" applyAlignment="0" applyProtection="0"/>
    <xf numFmtId="0" fontId="5" fillId="0" borderId="0"/>
    <xf numFmtId="44" fontId="50" fillId="0" borderId="0" applyFont="0" applyFill="0" applyBorder="0" applyAlignment="0" applyProtection="0"/>
    <xf numFmtId="0" fontId="4"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60" fillId="0" borderId="0" applyNumberFormat="0" applyFill="0" applyBorder="0" applyAlignment="0" applyProtection="0"/>
  </cellStyleXfs>
  <cellXfs count="177">
    <xf numFmtId="0" fontId="0" fillId="0" borderId="0" xfId="0"/>
    <xf numFmtId="0" fontId="0" fillId="0" borderId="0" xfId="0" applyBorder="1"/>
    <xf numFmtId="0" fontId="19" fillId="0" borderId="0" xfId="0" applyFont="1" applyBorder="1" applyAlignment="1"/>
    <xf numFmtId="0" fontId="0" fillId="0" borderId="0" xfId="0"/>
    <xf numFmtId="0" fontId="21" fillId="0" borderId="0" xfId="0" applyFont="1"/>
    <xf numFmtId="0" fontId="0" fillId="0" borderId="0" xfId="0"/>
    <xf numFmtId="0" fontId="19" fillId="0" borderId="0" xfId="0" applyFont="1" applyBorder="1" applyAlignment="1">
      <alignment horizontal="left"/>
    </xf>
    <xf numFmtId="0" fontId="42" fillId="0" borderId="0" xfId="0" applyFont="1" applyBorder="1" applyAlignment="1">
      <alignment horizontal="left"/>
    </xf>
    <xf numFmtId="0" fontId="42" fillId="26" borderId="0" xfId="0" applyFont="1" applyFill="1" applyAlignment="1"/>
    <xf numFmtId="0" fontId="43" fillId="26" borderId="0" xfId="0" applyFont="1" applyFill="1"/>
    <xf numFmtId="0" fontId="20" fillId="26" borderId="0" xfId="0" applyFont="1" applyFill="1"/>
    <xf numFmtId="0" fontId="43" fillId="26" borderId="0" xfId="0" applyFont="1" applyFill="1" applyBorder="1"/>
    <xf numFmtId="0" fontId="19" fillId="26" borderId="0" xfId="0" applyFont="1" applyFill="1"/>
    <xf numFmtId="0" fontId="19" fillId="26" borderId="0" xfId="0" applyFont="1" applyFill="1" applyBorder="1" applyAlignment="1">
      <alignment horizontal="left" vertical="center"/>
    </xf>
    <xf numFmtId="0" fontId="19" fillId="26" borderId="0" xfId="0" applyFont="1" applyFill="1" applyBorder="1" applyAlignment="1">
      <alignment horizontal="right" textRotation="90" wrapText="1"/>
    </xf>
    <xf numFmtId="0" fontId="19" fillId="26" borderId="0" xfId="0" applyFont="1" applyFill="1" applyAlignment="1">
      <alignment horizontal="center" vertical="center"/>
    </xf>
    <xf numFmtId="0" fontId="20" fillId="26" borderId="11" xfId="0" applyFont="1" applyFill="1" applyBorder="1" applyAlignment="1">
      <alignment horizontal="right"/>
    </xf>
    <xf numFmtId="0" fontId="20" fillId="26" borderId="11" xfId="0" applyFont="1" applyFill="1" applyBorder="1" applyAlignment="1">
      <alignment horizontal="left"/>
    </xf>
    <xf numFmtId="0" fontId="44" fillId="26" borderId="0" xfId="0" applyFont="1" applyFill="1"/>
    <xf numFmtId="0" fontId="41" fillId="25" borderId="13" xfId="0" applyFont="1" applyFill="1" applyBorder="1" applyAlignment="1">
      <alignment horizontal="right"/>
    </xf>
    <xf numFmtId="2" fontId="21" fillId="0" borderId="0" xfId="98" applyNumberFormat="1" applyFont="1"/>
    <xf numFmtId="0" fontId="40" fillId="25" borderId="14" xfId="0" applyFont="1" applyFill="1" applyBorder="1" applyAlignment="1">
      <alignment horizontal="right" textRotation="90" wrapText="1"/>
    </xf>
    <xf numFmtId="0" fontId="20" fillId="26" borderId="0" xfId="0" applyFont="1" applyFill="1" applyAlignment="1">
      <alignment horizontal="right"/>
    </xf>
    <xf numFmtId="0" fontId="42" fillId="26" borderId="0" xfId="0" applyFont="1" applyFill="1" applyAlignment="1">
      <alignment horizontal="right"/>
    </xf>
    <xf numFmtId="0" fontId="20" fillId="26" borderId="12" xfId="0" applyFont="1" applyFill="1" applyBorder="1"/>
    <xf numFmtId="0" fontId="19" fillId="26" borderId="14" xfId="0" applyFont="1" applyFill="1" applyBorder="1" applyAlignment="1">
      <alignment horizontal="right" textRotation="90" wrapText="1"/>
    </xf>
    <xf numFmtId="4" fontId="20" fillId="26" borderId="15" xfId="0" applyNumberFormat="1" applyFont="1" applyFill="1" applyBorder="1" applyAlignment="1">
      <alignment horizontal="right"/>
    </xf>
    <xf numFmtId="0" fontId="20" fillId="26" borderId="15" xfId="0" applyFont="1" applyFill="1" applyBorder="1" applyAlignment="1">
      <alignment horizontal="right"/>
    </xf>
    <xf numFmtId="0" fontId="46" fillId="0" borderId="0" xfId="0" applyFont="1" applyBorder="1" applyAlignment="1">
      <alignment horizontal="center" vertical="center" wrapText="1"/>
    </xf>
    <xf numFmtId="0" fontId="52" fillId="27" borderId="18" xfId="0" applyFont="1" applyFill="1" applyBorder="1" applyAlignment="1">
      <alignment horizontal="center" vertical="center" wrapText="1"/>
    </xf>
    <xf numFmtId="0" fontId="52" fillId="28" borderId="20" xfId="0" applyFont="1" applyFill="1" applyBorder="1" applyAlignment="1">
      <alignment horizontal="center" vertical="center" wrapText="1"/>
    </xf>
    <xf numFmtId="0" fontId="0" fillId="28" borderId="21" xfId="0" applyFill="1" applyBorder="1"/>
    <xf numFmtId="0" fontId="53" fillId="0" borderId="16" xfId="0" applyFont="1" applyFill="1" applyBorder="1" applyAlignment="1">
      <alignment horizontal="center" vertical="center" wrapText="1"/>
    </xf>
    <xf numFmtId="0" fontId="46" fillId="0" borderId="19" xfId="0" applyFont="1" applyBorder="1" applyAlignment="1">
      <alignment horizontal="center" vertical="center" wrapText="1"/>
    </xf>
    <xf numFmtId="0" fontId="46" fillId="27" borderId="18" xfId="0" applyFont="1" applyFill="1" applyBorder="1" applyAlignment="1">
      <alignment horizontal="center" vertical="center" wrapText="1"/>
    </xf>
    <xf numFmtId="0" fontId="46" fillId="28" borderId="19" xfId="0" applyFont="1" applyFill="1" applyBorder="1" applyAlignment="1">
      <alignment horizontal="center" vertical="center" wrapText="1"/>
    </xf>
    <xf numFmtId="0" fontId="46" fillId="28" borderId="23" xfId="0" applyFont="1" applyFill="1" applyBorder="1" applyAlignment="1">
      <alignment horizontal="center" vertical="center" wrapText="1"/>
    </xf>
    <xf numFmtId="0" fontId="46" fillId="28" borderId="24" xfId="0" applyFont="1" applyFill="1" applyBorder="1" applyAlignment="1">
      <alignment horizontal="center" vertical="center" wrapText="1"/>
    </xf>
    <xf numFmtId="0" fontId="51" fillId="28" borderId="25" xfId="0" applyFont="1" applyFill="1" applyBorder="1" applyAlignment="1">
      <alignment vertical="center" wrapText="1"/>
    </xf>
    <xf numFmtId="0" fontId="54" fillId="0" borderId="26" xfId="0" applyFont="1" applyFill="1" applyBorder="1" applyAlignment="1">
      <alignment horizontal="center" vertical="center" wrapText="1"/>
    </xf>
    <xf numFmtId="0" fontId="51" fillId="29" borderId="26" xfId="0" applyFont="1" applyFill="1" applyBorder="1" applyAlignment="1">
      <alignment horizontal="center" vertical="center" wrapText="1"/>
    </xf>
    <xf numFmtId="0" fontId="21" fillId="0" borderId="27" xfId="2" applyFont="1" applyFill="1" applyBorder="1" applyAlignment="1"/>
    <xf numFmtId="44" fontId="21" fillId="0" borderId="28" xfId="108" applyFont="1" applyFill="1" applyBorder="1" applyAlignment="1"/>
    <xf numFmtId="164" fontId="0" fillId="24" borderId="28" xfId="0" applyNumberFormat="1" applyFill="1" applyBorder="1" applyAlignment="1">
      <alignment vertical="center"/>
    </xf>
    <xf numFmtId="10" fontId="0" fillId="24" borderId="28" xfId="0" applyNumberFormat="1" applyFill="1" applyBorder="1" applyAlignment="1">
      <alignment horizontal="center" vertical="center"/>
    </xf>
    <xf numFmtId="164" fontId="53" fillId="24" borderId="28" xfId="0" applyNumberFormat="1" applyFont="1" applyFill="1" applyBorder="1" applyAlignment="1">
      <alignment vertical="center"/>
    </xf>
    <xf numFmtId="164" fontId="47" fillId="0" borderId="28" xfId="0" applyNumberFormat="1" applyFont="1" applyFill="1" applyBorder="1" applyAlignment="1">
      <alignment vertical="center"/>
    </xf>
    <xf numFmtId="165" fontId="0" fillId="0" borderId="28" xfId="0" applyNumberFormat="1" applyFill="1" applyBorder="1"/>
    <xf numFmtId="165" fontId="0" fillId="0" borderId="0" xfId="0" applyNumberFormat="1"/>
    <xf numFmtId="164" fontId="0" fillId="24" borderId="27" xfId="0" applyNumberFormat="1" applyFill="1" applyBorder="1" applyAlignment="1">
      <alignment vertical="center"/>
    </xf>
    <xf numFmtId="10" fontId="0" fillId="24" borderId="27" xfId="0" applyNumberFormat="1" applyFill="1" applyBorder="1" applyAlignment="1">
      <alignment horizontal="center" vertical="center"/>
    </xf>
    <xf numFmtId="164" fontId="53" fillId="24" borderId="27" xfId="0" applyNumberFormat="1" applyFont="1" applyFill="1" applyBorder="1" applyAlignment="1">
      <alignment vertical="center"/>
    </xf>
    <xf numFmtId="165" fontId="0" fillId="0" borderId="27" xfId="0" applyNumberFormat="1" applyFill="1" applyBorder="1"/>
    <xf numFmtId="0" fontId="0" fillId="0" borderId="0" xfId="0" applyFill="1" applyAlignment="1">
      <alignment vertical="center"/>
    </xf>
    <xf numFmtId="164" fontId="0" fillId="0" borderId="0" xfId="0" applyNumberFormat="1" applyFill="1" applyAlignment="1">
      <alignment vertical="center"/>
    </xf>
    <xf numFmtId="0" fontId="46" fillId="0" borderId="0" xfId="0" applyFont="1" applyFill="1" applyAlignment="1">
      <alignment horizontal="right" vertical="center"/>
    </xf>
    <xf numFmtId="164" fontId="46" fillId="0" borderId="0" xfId="0" applyNumberFormat="1" applyFont="1" applyFill="1" applyAlignment="1">
      <alignment horizontal="right" vertical="center"/>
    </xf>
    <xf numFmtId="164" fontId="55" fillId="0" borderId="18" xfId="0" applyNumberFormat="1" applyFont="1" applyFill="1" applyBorder="1" applyAlignment="1">
      <alignment vertical="center"/>
    </xf>
    <xf numFmtId="0" fontId="21" fillId="0" borderId="0" xfId="0" applyFont="1" applyAlignment="1">
      <alignment horizontal="right"/>
    </xf>
    <xf numFmtId="43" fontId="21" fillId="0" borderId="0" xfId="106" applyFont="1" applyFill="1" applyAlignment="1">
      <alignment vertical="center"/>
    </xf>
    <xf numFmtId="0" fontId="4" fillId="0" borderId="0" xfId="109"/>
    <xf numFmtId="0" fontId="56" fillId="0" borderId="0" xfId="0" applyFont="1" applyFill="1" applyBorder="1" applyAlignment="1">
      <alignment horizontal="center" vertical="center"/>
    </xf>
    <xf numFmtId="0" fontId="0" fillId="0" borderId="0" xfId="0" applyFill="1" applyBorder="1"/>
    <xf numFmtId="0" fontId="21" fillId="0" borderId="0" xfId="0" applyFont="1" applyFill="1" applyBorder="1"/>
    <xf numFmtId="0" fontId="21" fillId="0" borderId="18" xfId="0" applyFont="1" applyFill="1" applyBorder="1" applyAlignment="1">
      <alignment vertical="center"/>
    </xf>
    <xf numFmtId="0" fontId="48" fillId="0" borderId="18" xfId="0" applyFont="1" applyFill="1" applyBorder="1" applyAlignment="1">
      <alignment horizontal="center" vertical="center"/>
    </xf>
    <xf numFmtId="0" fontId="46" fillId="0" borderId="18"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6" fillId="0" borderId="0" xfId="0" applyFont="1" applyFill="1" applyBorder="1"/>
    <xf numFmtId="0" fontId="21" fillId="0" borderId="29" xfId="2" applyFont="1" applyFill="1" applyBorder="1" applyAlignment="1"/>
    <xf numFmtId="2" fontId="48" fillId="0" borderId="28" xfId="0" applyNumberFormat="1" applyFont="1" applyFill="1" applyBorder="1" applyAlignment="1">
      <alignment horizontal="center" vertical="center"/>
    </xf>
    <xf numFmtId="1" fontId="46" fillId="0" borderId="28" xfId="0" applyNumberFormat="1" applyFont="1" applyFill="1" applyBorder="1" applyAlignment="1">
      <alignment horizontal="center" vertical="center"/>
    </xf>
    <xf numFmtId="44" fontId="0" fillId="0" borderId="28" xfId="0" applyNumberFormat="1" applyFill="1" applyBorder="1" applyAlignment="1">
      <alignment horizontal="center" vertical="center"/>
    </xf>
    <xf numFmtId="10" fontId="51" fillId="0" borderId="30" xfId="0" applyNumberFormat="1" applyFont="1" applyFill="1" applyBorder="1" applyAlignment="1">
      <alignment horizontal="center" vertical="center"/>
    </xf>
    <xf numFmtId="10" fontId="51"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2" fontId="48" fillId="0" borderId="27" xfId="0" applyNumberFormat="1" applyFont="1" applyFill="1" applyBorder="1" applyAlignment="1">
      <alignment horizontal="center" vertical="center"/>
    </xf>
    <xf numFmtId="2" fontId="21" fillId="0" borderId="0" xfId="0" applyNumberFormat="1" applyFont="1" applyFill="1" applyBorder="1" applyAlignment="1">
      <alignment horizontal="center" vertical="center"/>
    </xf>
    <xf numFmtId="0" fontId="51" fillId="0" borderId="0" xfId="109" applyFont="1" applyFill="1" applyBorder="1" applyAlignment="1">
      <alignment vertical="top" wrapText="1"/>
    </xf>
    <xf numFmtId="0" fontId="4" fillId="0" borderId="0" xfId="109" applyFont="1" applyFill="1" applyBorder="1" applyAlignment="1">
      <alignment horizontal="left" vertical="top" wrapText="1"/>
    </xf>
    <xf numFmtId="0" fontId="0" fillId="24" borderId="0" xfId="0" applyFill="1"/>
    <xf numFmtId="2" fontId="20" fillId="26" borderId="11" xfId="0" applyNumberFormat="1" applyFont="1" applyFill="1" applyBorder="1"/>
    <xf numFmtId="0" fontId="20" fillId="24" borderId="0" xfId="0" applyFont="1" applyFill="1"/>
    <xf numFmtId="0" fontId="45" fillId="0" borderId="10" xfId="111" applyFont="1" applyBorder="1" applyAlignment="1"/>
    <xf numFmtId="164" fontId="46" fillId="24" borderId="0" xfId="0" applyNumberFormat="1" applyFont="1" applyFill="1" applyAlignment="1">
      <alignment vertical="center"/>
    </xf>
    <xf numFmtId="0" fontId="58" fillId="24" borderId="18" xfId="109" applyFont="1" applyFill="1" applyBorder="1" applyAlignment="1">
      <alignment vertical="top" wrapText="1"/>
    </xf>
    <xf numFmtId="0" fontId="46" fillId="0" borderId="0" xfId="98" applyFont="1" applyAlignment="1"/>
    <xf numFmtId="0" fontId="21" fillId="0" borderId="0" xfId="98" applyFont="1"/>
    <xf numFmtId="0" fontId="46" fillId="0" borderId="10" xfId="111" applyFont="1" applyBorder="1" applyAlignment="1">
      <alignment horizontal="right"/>
    </xf>
    <xf numFmtId="0" fontId="48" fillId="0" borderId="10" xfId="111" applyFont="1" applyBorder="1" applyAlignment="1">
      <alignment horizontal="right"/>
    </xf>
    <xf numFmtId="0" fontId="47" fillId="0" borderId="0" xfId="98" applyFont="1"/>
    <xf numFmtId="0" fontId="21" fillId="0" borderId="0" xfId="98" applyFont="1"/>
    <xf numFmtId="0" fontId="21" fillId="0" borderId="0" xfId="98" applyFont="1"/>
    <xf numFmtId="0" fontId="21" fillId="0" borderId="0" xfId="98" applyFont="1"/>
    <xf numFmtId="0" fontId="21" fillId="0" borderId="0" xfId="98" applyFont="1"/>
    <xf numFmtId="0" fontId="20" fillId="24" borderId="11" xfId="0" applyFont="1" applyFill="1" applyBorder="1" applyAlignment="1">
      <alignment horizontal="left"/>
    </xf>
    <xf numFmtId="2" fontId="20" fillId="24" borderId="11" xfId="0" applyNumberFormat="1" applyFont="1" applyFill="1" applyBorder="1"/>
    <xf numFmtId="0" fontId="20" fillId="24" borderId="11" xfId="0" applyFont="1" applyFill="1" applyBorder="1" applyAlignment="1">
      <alignment horizontal="right"/>
    </xf>
    <xf numFmtId="0" fontId="41" fillId="24" borderId="13" xfId="0" applyFont="1" applyFill="1" applyBorder="1" applyAlignment="1">
      <alignment horizontal="right"/>
    </xf>
    <xf numFmtId="4" fontId="20" fillId="24" borderId="13" xfId="0" applyNumberFormat="1" applyFont="1" applyFill="1" applyBorder="1" applyAlignment="1">
      <alignment horizontal="right"/>
    </xf>
    <xf numFmtId="0" fontId="20" fillId="24" borderId="11" xfId="0" applyFont="1" applyFill="1" applyBorder="1"/>
    <xf numFmtId="0" fontId="20" fillId="24" borderId="13" xfId="0" applyFont="1" applyFill="1" applyBorder="1" applyAlignment="1">
      <alignment horizontal="right"/>
    </xf>
    <xf numFmtId="0" fontId="0" fillId="0" borderId="17" xfId="0" applyBorder="1" applyAlignment="1">
      <alignment horizontal="center" vertical="center"/>
    </xf>
    <xf numFmtId="0" fontId="0" fillId="0" borderId="22" xfId="0" applyBorder="1" applyAlignment="1">
      <alignment horizontal="center" vertical="center"/>
    </xf>
    <xf numFmtId="0" fontId="52" fillId="28" borderId="19" xfId="0" applyFont="1" applyFill="1" applyBorder="1" applyAlignment="1">
      <alignment horizontal="center" vertical="center" wrapText="1"/>
    </xf>
    <xf numFmtId="0" fontId="52" fillId="28" borderId="20" xfId="0" applyFont="1" applyFill="1" applyBorder="1" applyAlignment="1">
      <alignment horizontal="center" vertical="center" wrapText="1"/>
    </xf>
    <xf numFmtId="0" fontId="56" fillId="0" borderId="19" xfId="0" applyFont="1" applyFill="1" applyBorder="1" applyAlignment="1">
      <alignment horizontal="center" vertical="center"/>
    </xf>
    <xf numFmtId="0" fontId="56" fillId="0" borderId="20" xfId="0" applyFont="1" applyFill="1" applyBorder="1" applyAlignment="1">
      <alignment horizontal="center" vertical="center"/>
    </xf>
    <xf numFmtId="0" fontId="56" fillId="0" borderId="21" xfId="0" applyFont="1" applyFill="1" applyBorder="1" applyAlignment="1">
      <alignment horizontal="center" vertical="center"/>
    </xf>
    <xf numFmtId="0" fontId="42" fillId="0" borderId="0" xfId="0" applyFont="1" applyFill="1" applyAlignment="1">
      <alignment horizontal="left"/>
    </xf>
    <xf numFmtId="0" fontId="42" fillId="26" borderId="0" xfId="0" applyFont="1" applyFill="1" applyAlignment="1">
      <alignment horizontal="right"/>
    </xf>
    <xf numFmtId="0" fontId="19" fillId="26" borderId="0" xfId="98" applyFont="1" applyFill="1" applyAlignment="1">
      <alignment horizontal="left" wrapText="1"/>
    </xf>
    <xf numFmtId="0" fontId="19" fillId="26" borderId="0" xfId="98" applyFont="1" applyFill="1" applyAlignment="1">
      <alignment wrapText="1"/>
    </xf>
    <xf numFmtId="0" fontId="21" fillId="26" borderId="0" xfId="98" applyFill="1"/>
    <xf numFmtId="0" fontId="19" fillId="0" borderId="0" xfId="98" applyFont="1" applyAlignment="1">
      <alignment horizontal="left"/>
    </xf>
    <xf numFmtId="0" fontId="20" fillId="26" borderId="0" xfId="98" applyFont="1" applyFill="1"/>
    <xf numFmtId="0" fontId="45" fillId="26" borderId="0" xfId="116" applyFont="1" applyFill="1" applyAlignment="1">
      <alignment horizontal="left"/>
    </xf>
    <xf numFmtId="0" fontId="21" fillId="24" borderId="0" xfId="116" applyFont="1" applyFill="1" applyAlignment="1">
      <alignment horizontal="center"/>
    </xf>
    <xf numFmtId="166" fontId="59" fillId="0" borderId="0" xfId="116" applyNumberFormat="1" applyFont="1" applyAlignment="1">
      <alignment horizontal="center"/>
    </xf>
    <xf numFmtId="0" fontId="59" fillId="26" borderId="0" xfId="116" applyFont="1" applyFill="1"/>
    <xf numFmtId="0" fontId="61" fillId="26" borderId="0" xfId="117" applyFont="1" applyFill="1" applyAlignment="1">
      <alignment horizontal="left" wrapText="1"/>
    </xf>
    <xf numFmtId="0" fontId="61" fillId="26" borderId="0" xfId="117" applyFont="1" applyFill="1" applyAlignment="1">
      <alignment wrapText="1"/>
    </xf>
    <xf numFmtId="0" fontId="21" fillId="24" borderId="31" xfId="98" applyFill="1" applyBorder="1" applyAlignment="1">
      <alignment horizontal="center" wrapText="1"/>
    </xf>
    <xf numFmtId="0" fontId="62" fillId="26" borderId="0" xfId="98" applyFont="1" applyFill="1" applyAlignment="1">
      <alignment horizontal="left" wrapText="1"/>
    </xf>
    <xf numFmtId="0" fontId="61" fillId="26" borderId="0" xfId="117" applyFont="1" applyFill="1" applyAlignment="1">
      <alignment horizontal="left"/>
    </xf>
    <xf numFmtId="0" fontId="61" fillId="26" borderId="0" xfId="117" applyFont="1" applyFill="1" applyAlignment="1"/>
    <xf numFmtId="0" fontId="61" fillId="26" borderId="0" xfId="117" applyFont="1" applyFill="1" applyAlignment="1">
      <alignment horizontal="left"/>
    </xf>
    <xf numFmtId="0" fontId="21" fillId="26" borderId="0" xfId="98" applyFill="1" applyAlignment="1">
      <alignment horizontal="center"/>
    </xf>
    <xf numFmtId="0" fontId="46" fillId="30" borderId="19" xfId="98" applyFont="1" applyFill="1" applyBorder="1" applyAlignment="1">
      <alignment horizontal="left"/>
    </xf>
    <xf numFmtId="0" fontId="46" fillId="30" borderId="20" xfId="98" applyFont="1" applyFill="1" applyBorder="1" applyAlignment="1">
      <alignment horizontal="left"/>
    </xf>
    <xf numFmtId="0" fontId="46" fillId="30" borderId="21" xfId="98" applyFont="1" applyFill="1" applyBorder="1" applyAlignment="1">
      <alignment horizontal="left"/>
    </xf>
    <xf numFmtId="0" fontId="46" fillId="30" borderId="17" xfId="98" applyFont="1" applyFill="1" applyBorder="1" applyAlignment="1">
      <alignment horizontal="left"/>
    </xf>
    <xf numFmtId="0" fontId="46" fillId="30" borderId="16" xfId="98" applyFont="1" applyFill="1" applyBorder="1" applyAlignment="1">
      <alignment horizontal="left"/>
    </xf>
    <xf numFmtId="0" fontId="46" fillId="30" borderId="32" xfId="98" applyFont="1" applyFill="1" applyBorder="1" applyAlignment="1">
      <alignment horizontal="left"/>
    </xf>
    <xf numFmtId="0" fontId="63" fillId="26" borderId="17" xfId="98" applyFont="1" applyFill="1" applyBorder="1" applyAlignment="1">
      <alignment horizontal="left" vertical="top" wrapText="1"/>
    </xf>
    <xf numFmtId="0" fontId="63" fillId="26" borderId="16" xfId="98" applyFont="1" applyFill="1" applyBorder="1" applyAlignment="1">
      <alignment horizontal="left" vertical="top" wrapText="1"/>
    </xf>
    <xf numFmtId="0" fontId="63" fillId="26" borderId="32" xfId="98" applyFont="1" applyFill="1" applyBorder="1" applyAlignment="1">
      <alignment horizontal="left" vertical="top" wrapText="1"/>
    </xf>
    <xf numFmtId="0" fontId="44" fillId="26" borderId="17" xfId="98" applyFont="1" applyFill="1" applyBorder="1" applyAlignment="1">
      <alignment horizontal="left" vertical="top" wrapText="1"/>
    </xf>
    <xf numFmtId="0" fontId="44" fillId="26" borderId="16" xfId="98" applyFont="1" applyFill="1" applyBorder="1" applyAlignment="1">
      <alignment horizontal="left" vertical="top" wrapText="1"/>
    </xf>
    <xf numFmtId="0" fontId="44" fillId="26" borderId="32" xfId="98" applyFont="1" applyFill="1" applyBorder="1" applyAlignment="1">
      <alignment horizontal="left" vertical="top" wrapText="1"/>
    </xf>
    <xf numFmtId="0" fontId="65" fillId="26" borderId="0" xfId="98" applyFont="1" applyFill="1" applyAlignment="1">
      <alignment wrapText="1"/>
    </xf>
    <xf numFmtId="0" fontId="65" fillId="25" borderId="33" xfId="98" applyFont="1" applyFill="1" applyBorder="1" applyAlignment="1">
      <alignment horizontal="center" wrapText="1"/>
    </xf>
    <xf numFmtId="0" fontId="65" fillId="25" borderId="34" xfId="98" applyFont="1" applyFill="1" applyBorder="1" applyAlignment="1">
      <alignment horizontal="center" wrapText="1"/>
    </xf>
    <xf numFmtId="0" fontId="65" fillId="25" borderId="35" xfId="98" applyFont="1" applyFill="1" applyBorder="1" applyAlignment="1">
      <alignment horizontal="center" wrapText="1"/>
    </xf>
    <xf numFmtId="0" fontId="65" fillId="26" borderId="0" xfId="98" applyFont="1" applyFill="1" applyAlignment="1">
      <alignment horizontal="center" wrapText="1"/>
    </xf>
    <xf numFmtId="0" fontId="62" fillId="26" borderId="11" xfId="98" applyFont="1" applyFill="1" applyBorder="1" applyAlignment="1">
      <alignment wrapText="1"/>
    </xf>
    <xf numFmtId="0" fontId="21" fillId="30" borderId="13" xfId="98" applyFill="1" applyBorder="1" applyAlignment="1">
      <alignment horizontal="center"/>
    </xf>
    <xf numFmtId="0" fontId="21" fillId="30" borderId="11" xfId="98" applyFill="1" applyBorder="1" applyAlignment="1">
      <alignment horizontal="center"/>
    </xf>
    <xf numFmtId="0" fontId="21" fillId="30" borderId="36" xfId="98" applyFill="1" applyBorder="1" applyAlignment="1">
      <alignment horizontal="center"/>
    </xf>
    <xf numFmtId="0" fontId="21" fillId="24" borderId="13" xfId="98" applyFill="1" applyBorder="1" applyAlignment="1">
      <alignment horizontal="center"/>
    </xf>
    <xf numFmtId="0" fontId="21" fillId="24" borderId="11" xfId="98" applyFill="1" applyBorder="1" applyAlignment="1">
      <alignment horizontal="center"/>
    </xf>
    <xf numFmtId="0" fontId="21" fillId="24" borderId="36" xfId="98" applyFill="1" applyBorder="1" applyAlignment="1">
      <alignment horizontal="center"/>
    </xf>
    <xf numFmtId="0" fontId="62" fillId="26" borderId="12" xfId="98" applyFont="1" applyFill="1" applyBorder="1" applyAlignment="1">
      <alignment wrapText="1"/>
    </xf>
    <xf numFmtId="0" fontId="21" fillId="30" borderId="15" xfId="98" applyFill="1" applyBorder="1" applyAlignment="1">
      <alignment horizontal="center"/>
    </xf>
    <xf numFmtId="0" fontId="21" fillId="30" borderId="12" xfId="98" applyFill="1" applyBorder="1" applyAlignment="1">
      <alignment horizontal="center"/>
    </xf>
    <xf numFmtId="0" fontId="21" fillId="30" borderId="37" xfId="98" applyFill="1" applyBorder="1" applyAlignment="1">
      <alignment horizontal="center"/>
    </xf>
    <xf numFmtId="0" fontId="21" fillId="24" borderId="15" xfId="98" applyFill="1" applyBorder="1" applyAlignment="1">
      <alignment horizontal="center"/>
    </xf>
    <xf numFmtId="0" fontId="21" fillId="24" borderId="12" xfId="98" applyFill="1" applyBorder="1" applyAlignment="1">
      <alignment horizontal="center"/>
    </xf>
    <xf numFmtId="0" fontId="21" fillId="24" borderId="37" xfId="98" applyFill="1" applyBorder="1" applyAlignment="1">
      <alignment horizontal="center"/>
    </xf>
    <xf numFmtId="0" fontId="21" fillId="31" borderId="0" xfId="98" applyFill="1"/>
    <xf numFmtId="0" fontId="21" fillId="31" borderId="38" xfId="98" applyFill="1" applyBorder="1"/>
    <xf numFmtId="0" fontId="21" fillId="26" borderId="10" xfId="98" applyFill="1" applyBorder="1"/>
    <xf numFmtId="0" fontId="48" fillId="26" borderId="0" xfId="98" applyFont="1" applyFill="1"/>
    <xf numFmtId="0" fontId="21" fillId="26" borderId="0" xfId="98" applyFill="1" applyAlignment="1">
      <alignment wrapText="1"/>
    </xf>
    <xf numFmtId="0" fontId="66" fillId="0" borderId="0" xfId="116" applyFont="1" applyAlignment="1">
      <alignment horizontal="left"/>
    </xf>
    <xf numFmtId="0" fontId="1" fillId="26" borderId="0" xfId="116" applyFill="1"/>
    <xf numFmtId="0" fontId="62" fillId="26" borderId="0" xfId="98" applyFont="1" applyFill="1"/>
    <xf numFmtId="0" fontId="60" fillId="26" borderId="0" xfId="117" applyFill="1"/>
    <xf numFmtId="0" fontId="67" fillId="26" borderId="0" xfId="116" applyFont="1" applyFill="1"/>
    <xf numFmtId="0" fontId="68" fillId="26" borderId="0" xfId="98" applyFont="1" applyFill="1"/>
    <xf numFmtId="0" fontId="69" fillId="26" borderId="0" xfId="117" applyFont="1" applyFill="1"/>
    <xf numFmtId="0" fontId="70" fillId="26" borderId="0" xfId="98" applyFont="1" applyFill="1"/>
    <xf numFmtId="0" fontId="70" fillId="26" borderId="0" xfId="98" applyFont="1" applyFill="1" applyAlignment="1">
      <alignment wrapText="1"/>
    </xf>
    <xf numFmtId="0" fontId="46" fillId="26" borderId="0" xfId="98" applyFont="1" applyFill="1"/>
    <xf numFmtId="0" fontId="44" fillId="26" borderId="0" xfId="98" applyFont="1" applyFill="1"/>
  </cellXfs>
  <cellStyles count="118">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C000000}"/>
    <cellStyle name="Good 3" xfId="34" xr:uid="{00000000-0005-0000-0000-00003D000000}"/>
    <cellStyle name="Heading 1 2" xfId="77" xr:uid="{00000000-0005-0000-0000-00003E000000}"/>
    <cellStyle name="Heading 1 3" xfId="35" xr:uid="{00000000-0005-0000-0000-00003F000000}"/>
    <cellStyle name="Heading 2 2" xfId="78" xr:uid="{00000000-0005-0000-0000-000040000000}"/>
    <cellStyle name="Heading 2 3" xfId="36" xr:uid="{00000000-0005-0000-0000-000041000000}"/>
    <cellStyle name="Heading 3 2" xfId="79" xr:uid="{00000000-0005-0000-0000-000042000000}"/>
    <cellStyle name="Heading 3 3" xfId="37" xr:uid="{00000000-0005-0000-0000-000043000000}"/>
    <cellStyle name="Heading 4 2" xfId="80" xr:uid="{00000000-0005-0000-0000-000044000000}"/>
    <cellStyle name="Heading 4 3" xfId="38" xr:uid="{00000000-0005-0000-0000-000045000000}"/>
    <cellStyle name="Hyperlink 2" xfId="117" xr:uid="{7CD867DE-63F9-4F69-A4EB-E81D94AF3665}"/>
    <cellStyle name="Input 2" xfId="81" xr:uid="{00000000-0005-0000-0000-000046000000}"/>
    <cellStyle name="Input 3" xfId="39" xr:uid="{00000000-0005-0000-0000-000047000000}"/>
    <cellStyle name="Linked Cell 2" xfId="82" xr:uid="{00000000-0005-0000-0000-000048000000}"/>
    <cellStyle name="Linked Cell 3" xfId="40" xr:uid="{00000000-0005-0000-0000-000049000000}"/>
    <cellStyle name="Neutral 2" xfId="83" xr:uid="{00000000-0005-0000-0000-00004A000000}"/>
    <cellStyle name="Neutral 3" xfId="41" xr:uid="{00000000-0005-0000-0000-00004B000000}"/>
    <cellStyle name="Normal" xfId="0" builtinId="0"/>
    <cellStyle name="Normal 10" xfId="116" xr:uid="{6BEBA29C-2242-4B5D-9E8E-2A5B1AAB6018}"/>
    <cellStyle name="Normal 2" xfId="2" xr:uid="{00000000-0005-0000-0000-00004D000000}"/>
    <cellStyle name="Normal 3" xfId="3" xr:uid="{00000000-0005-0000-0000-00004E000000}"/>
    <cellStyle name="Normal 3 2" xfId="88" xr:uid="{00000000-0005-0000-0000-00004F000000}"/>
    <cellStyle name="Normal 3 3" xfId="97" xr:uid="{00000000-0005-0000-0000-000050000000}"/>
    <cellStyle name="Normal 3 3 2" xfId="107" xr:uid="{00000000-0005-0000-0000-000051000000}"/>
    <cellStyle name="Normal 3 4" xfId="105" xr:uid="{00000000-0005-0000-0000-000052000000}"/>
    <cellStyle name="Normal 3 5" xfId="109" xr:uid="{00000000-0005-0000-0000-000053000000}"/>
    <cellStyle name="Normal 4" xfId="4" xr:uid="{00000000-0005-0000-0000-000054000000}"/>
    <cellStyle name="Normal 4 10" xfId="100" xr:uid="{00000000-0005-0000-0000-000055000000}"/>
    <cellStyle name="Normal 4 11" xfId="102" xr:uid="{00000000-0005-0000-0000-000056000000}"/>
    <cellStyle name="Normal 4 12" xfId="104" xr:uid="{00000000-0005-0000-0000-000057000000}"/>
    <cellStyle name="Normal 4 13" xfId="111" xr:uid="{2A191C39-D9C5-4F5E-BC5E-CF5FC196BBDD}"/>
    <cellStyle name="Normal 4 14" xfId="114" xr:uid="{2D11DDC0-D1D5-4282-B991-C96A2D344938}"/>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E579DD3D-8984-44A9-8BDE-701A57CB2879}"/>
    <cellStyle name="Normal 9" xfId="113" xr:uid="{30EE9E8E-EBC9-4A07-B114-9E8D11E96C6B}"/>
    <cellStyle name="Note 2" xfId="5" xr:uid="{00000000-0005-0000-0000-000063000000}"/>
    <cellStyle name="Note 3" xfId="89" xr:uid="{00000000-0005-0000-0000-000064000000}"/>
    <cellStyle name="Note 4" xfId="42" xr:uid="{00000000-0005-0000-0000-000065000000}"/>
    <cellStyle name="Note 4 2" xfId="99" xr:uid="{00000000-0005-0000-0000-000066000000}"/>
    <cellStyle name="Output 2" xfId="84" xr:uid="{00000000-0005-0000-0000-000067000000}"/>
    <cellStyle name="Output 3" xfId="43" xr:uid="{00000000-0005-0000-0000-000068000000}"/>
    <cellStyle name="Percent 2" xfId="112" xr:uid="{8FFF2E6D-5F88-4AE7-A846-63BCC4733534}"/>
    <cellStyle name="Percent 3" xfId="115" xr:uid="{8A0A5E4D-2DFD-4BD2-80E1-C6411EB5F5A2}"/>
    <cellStyle name="Title 2" xfId="85" xr:uid="{00000000-0005-0000-0000-000069000000}"/>
    <cellStyle name="Title 3" xfId="44" xr:uid="{00000000-0005-0000-0000-00006A000000}"/>
    <cellStyle name="Total 2" xfId="86" xr:uid="{00000000-0005-0000-0000-00006B000000}"/>
    <cellStyle name="Total 3" xfId="45" xr:uid="{00000000-0005-0000-0000-00006C000000}"/>
    <cellStyle name="Warning Text 2" xfId="87" xr:uid="{00000000-0005-0000-0000-00006D000000}"/>
    <cellStyle name="Warning Text 3" xfId="46" xr:uid="{00000000-0005-0000-0000-00006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0709BAE0-1A93-4911-97D7-DBE6C28FD609}"/>
            </a:ext>
          </a:extLst>
        </xdr:cNvPr>
        <xdr:cNvSpPr txBox="1"/>
      </xdr:nvSpPr>
      <xdr:spPr>
        <a:xfrm>
          <a:off x="791337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
  <sheetViews>
    <sheetView workbookViewId="0">
      <selection activeCell="J6" sqref="J6"/>
    </sheetView>
  </sheetViews>
  <sheetFormatPr defaultRowHeight="13.2" x14ac:dyDescent="0.25"/>
  <cols>
    <col min="1" max="1" width="28.88671875" style="5" bestFit="1" customWidth="1"/>
    <col min="2" max="5" width="9.33203125" bestFit="1" customWidth="1"/>
    <col min="6" max="8" width="9.33203125" style="5" bestFit="1" customWidth="1"/>
    <col min="9" max="9" width="9.33203125" bestFit="1" customWidth="1"/>
    <col min="10" max="10" width="12" bestFit="1" customWidth="1"/>
  </cols>
  <sheetData>
    <row r="1" spans="1:11" ht="15.6" x14ac:dyDescent="0.3">
      <c r="A1" s="7" t="s">
        <v>0</v>
      </c>
      <c r="B1" s="6"/>
      <c r="C1" s="2"/>
      <c r="D1" s="2"/>
      <c r="E1" s="2"/>
      <c r="F1" s="2"/>
      <c r="G1" s="2"/>
      <c r="H1" s="2"/>
      <c r="I1" s="2"/>
    </row>
    <row r="2" spans="1:11" ht="15.6" x14ac:dyDescent="0.3">
      <c r="A2" s="2"/>
      <c r="B2" s="1"/>
      <c r="C2" s="1"/>
      <c r="D2" s="1"/>
      <c r="E2" s="1"/>
      <c r="F2" s="1"/>
      <c r="G2" s="1"/>
      <c r="H2" s="1"/>
      <c r="I2" s="1"/>
      <c r="J2" s="1"/>
    </row>
    <row r="3" spans="1:11" s="4" customFormat="1" x14ac:dyDescent="0.25">
      <c r="A3" s="85"/>
      <c r="B3" s="90" t="s">
        <v>6</v>
      </c>
      <c r="C3" s="90" t="s">
        <v>7</v>
      </c>
      <c r="D3" s="90" t="s">
        <v>8</v>
      </c>
      <c r="E3" s="90" t="s">
        <v>9</v>
      </c>
      <c r="F3" s="90" t="s">
        <v>10</v>
      </c>
      <c r="G3" s="90" t="s">
        <v>11</v>
      </c>
      <c r="H3" s="90" t="s">
        <v>38</v>
      </c>
      <c r="I3" s="90" t="s">
        <v>39</v>
      </c>
      <c r="J3" s="91" t="s">
        <v>37</v>
      </c>
    </row>
    <row r="4" spans="1:11" x14ac:dyDescent="0.25">
      <c r="A4" s="88" t="s">
        <v>40</v>
      </c>
      <c r="B4" s="20">
        <f>'Cost Summary'!B13</f>
        <v>25.946920242632967</v>
      </c>
      <c r="C4" s="93">
        <v>4.8</v>
      </c>
      <c r="D4" s="93">
        <v>8</v>
      </c>
      <c r="E4" s="93">
        <v>12</v>
      </c>
      <c r="F4" s="93">
        <v>14.399999999999999</v>
      </c>
      <c r="G4" s="93">
        <v>9.6</v>
      </c>
      <c r="H4" s="93">
        <v>4.8</v>
      </c>
      <c r="I4" s="89">
        <f>'6'!I4</f>
        <v>10</v>
      </c>
      <c r="J4" s="92">
        <f>SUM(B4:I4)</f>
        <v>89.546920242632964</v>
      </c>
    </row>
    <row r="5" spans="1:11" x14ac:dyDescent="0.25">
      <c r="A5" s="88" t="s">
        <v>41</v>
      </c>
      <c r="B5" s="20">
        <f>'Cost Summary'!B14</f>
        <v>24.5538468357929</v>
      </c>
      <c r="C5" s="93">
        <v>3.5</v>
      </c>
      <c r="D5" s="93">
        <v>7</v>
      </c>
      <c r="E5" s="93">
        <v>12</v>
      </c>
      <c r="F5" s="93">
        <v>10.199999999999999</v>
      </c>
      <c r="G5" s="93">
        <v>6.8</v>
      </c>
      <c r="H5" s="93">
        <v>3.4</v>
      </c>
      <c r="I5" s="95">
        <f>'6'!I5</f>
        <v>10</v>
      </c>
      <c r="J5" s="92">
        <f t="shared" ref="J5:J6" si="0">SUM(B5:I5)</f>
        <v>77.453846835792902</v>
      </c>
      <c r="K5" s="3"/>
    </row>
    <row r="6" spans="1:11" x14ac:dyDescent="0.25">
      <c r="A6" s="88" t="s">
        <v>42</v>
      </c>
      <c r="B6" s="20">
        <f>'Cost Summary'!B15</f>
        <v>30</v>
      </c>
      <c r="C6" s="93">
        <v>4</v>
      </c>
      <c r="D6" s="93">
        <v>8</v>
      </c>
      <c r="E6" s="93">
        <v>12</v>
      </c>
      <c r="F6" s="93">
        <v>12</v>
      </c>
      <c r="G6" s="93">
        <v>8</v>
      </c>
      <c r="H6" s="93">
        <v>4</v>
      </c>
      <c r="I6" s="95">
        <f>'6'!I6</f>
        <v>10</v>
      </c>
      <c r="J6" s="92">
        <f t="shared" si="0"/>
        <v>88</v>
      </c>
      <c r="K6" s="3"/>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7"/>
  <sheetViews>
    <sheetView workbookViewId="0">
      <selection activeCell="C4" sqref="C4:H6"/>
    </sheetView>
  </sheetViews>
  <sheetFormatPr defaultRowHeight="13.2" x14ac:dyDescent="0.25"/>
  <cols>
    <col min="1" max="1" width="28.88671875" bestFit="1" customWidth="1"/>
    <col min="11" max="11" width="14.44140625" bestFit="1" customWidth="1"/>
  </cols>
  <sheetData>
    <row r="1" spans="1:18" ht="15.6" x14ac:dyDescent="0.3">
      <c r="A1" s="7" t="s">
        <v>0</v>
      </c>
      <c r="B1" s="6"/>
      <c r="C1" s="6"/>
      <c r="D1" s="6"/>
      <c r="E1" s="2"/>
      <c r="F1" s="2"/>
      <c r="G1" s="2"/>
      <c r="H1" s="2"/>
      <c r="I1" s="2"/>
    </row>
    <row r="2" spans="1:18" ht="15.6" x14ac:dyDescent="0.3">
      <c r="A2" s="2"/>
      <c r="B2" s="1"/>
      <c r="C2" s="1"/>
      <c r="D2" s="1"/>
      <c r="E2" s="1"/>
      <c r="F2" s="1"/>
      <c r="G2" s="1"/>
      <c r="H2" s="1"/>
      <c r="I2" s="1"/>
    </row>
    <row r="3" spans="1:18" x14ac:dyDescent="0.25">
      <c r="A3" s="85"/>
      <c r="B3" s="90" t="s">
        <v>6</v>
      </c>
      <c r="C3" s="90" t="s">
        <v>7</v>
      </c>
      <c r="D3" s="90" t="s">
        <v>8</v>
      </c>
      <c r="E3" s="90" t="s">
        <v>9</v>
      </c>
      <c r="F3" s="90" t="s">
        <v>10</v>
      </c>
      <c r="G3" s="90" t="s">
        <v>11</v>
      </c>
      <c r="H3" s="90" t="s">
        <v>38</v>
      </c>
      <c r="I3" s="90" t="s">
        <v>39</v>
      </c>
      <c r="J3" s="91" t="s">
        <v>37</v>
      </c>
      <c r="K3" s="4"/>
      <c r="L3" s="4"/>
      <c r="M3" s="4"/>
      <c r="N3" s="4"/>
      <c r="O3" s="4"/>
      <c r="P3" s="4"/>
      <c r="Q3" s="4"/>
      <c r="R3" s="4"/>
    </row>
    <row r="4" spans="1:18" x14ac:dyDescent="0.25">
      <c r="A4" s="88" t="s">
        <v>40</v>
      </c>
      <c r="B4" s="20">
        <f>'Cost Summary'!B13</f>
        <v>25.946920242632967</v>
      </c>
      <c r="C4" s="94">
        <v>4.25</v>
      </c>
      <c r="D4" s="94">
        <v>9</v>
      </c>
      <c r="E4" s="94">
        <v>12.75</v>
      </c>
      <c r="F4" s="94">
        <v>12</v>
      </c>
      <c r="G4" s="94">
        <v>8</v>
      </c>
      <c r="H4" s="94">
        <v>4</v>
      </c>
      <c r="I4" s="95">
        <f>'6'!I4</f>
        <v>10</v>
      </c>
      <c r="J4" s="92">
        <f>SUM(B4:I4)</f>
        <v>85.94692024263297</v>
      </c>
      <c r="K4" s="5"/>
      <c r="L4" s="5"/>
      <c r="M4" s="5"/>
      <c r="N4" s="5"/>
      <c r="O4" s="5"/>
      <c r="P4" s="5"/>
      <c r="Q4" s="5"/>
      <c r="R4" s="5"/>
    </row>
    <row r="5" spans="1:18" x14ac:dyDescent="0.25">
      <c r="A5" s="88" t="s">
        <v>41</v>
      </c>
      <c r="B5" s="20">
        <f>'Cost Summary'!B14</f>
        <v>24.5538468357929</v>
      </c>
      <c r="C5" s="94">
        <v>3</v>
      </c>
      <c r="D5" s="94">
        <v>6</v>
      </c>
      <c r="E5" s="94">
        <v>9</v>
      </c>
      <c r="F5" s="94">
        <v>7.5</v>
      </c>
      <c r="G5" s="94">
        <v>6</v>
      </c>
      <c r="H5" s="94">
        <v>3</v>
      </c>
      <c r="I5" s="95">
        <f>'6'!I5</f>
        <v>10</v>
      </c>
      <c r="J5" s="92">
        <f t="shared" ref="J5:J6" si="0">SUM(B5:I5)</f>
        <v>69.053846835792896</v>
      </c>
      <c r="K5" s="5"/>
      <c r="L5" s="5"/>
      <c r="M5" s="5"/>
      <c r="N5" s="5"/>
      <c r="O5" s="5"/>
      <c r="P5" s="5"/>
      <c r="Q5" s="5"/>
      <c r="R5" s="5"/>
    </row>
    <row r="6" spans="1:18" x14ac:dyDescent="0.25">
      <c r="A6" s="88" t="s">
        <v>42</v>
      </c>
      <c r="B6" s="20">
        <f>'Cost Summary'!B15</f>
        <v>30</v>
      </c>
      <c r="C6" s="94">
        <v>3.75</v>
      </c>
      <c r="D6" s="94">
        <v>7.5</v>
      </c>
      <c r="E6" s="94">
        <v>11.25</v>
      </c>
      <c r="F6" s="94">
        <v>12</v>
      </c>
      <c r="G6" s="94">
        <v>8</v>
      </c>
      <c r="H6" s="94">
        <v>4</v>
      </c>
      <c r="I6" s="95">
        <f>'6'!I6</f>
        <v>10</v>
      </c>
      <c r="J6" s="92">
        <f t="shared" si="0"/>
        <v>86.5</v>
      </c>
      <c r="K6" s="5"/>
      <c r="L6" s="5"/>
      <c r="M6" s="5"/>
      <c r="N6" s="5"/>
      <c r="O6" s="5"/>
      <c r="P6" s="5"/>
      <c r="Q6" s="5"/>
      <c r="R6" s="5"/>
    </row>
    <row r="7" spans="1:18" x14ac:dyDescent="0.25">
      <c r="A7" s="5"/>
      <c r="B7" s="5"/>
      <c r="C7" s="5"/>
      <c r="D7" s="5"/>
      <c r="E7" s="5"/>
      <c r="F7" s="5"/>
      <c r="G7" s="5"/>
      <c r="H7" s="5"/>
      <c r="I7" s="5"/>
      <c r="J7" s="5"/>
      <c r="K7" s="5"/>
      <c r="L7" s="5"/>
      <c r="M7" s="5"/>
      <c r="N7" s="5"/>
      <c r="O7" s="5"/>
      <c r="P7" s="5"/>
      <c r="Q7" s="5"/>
      <c r="R7" s="5"/>
    </row>
    <row r="8" spans="1:18" x14ac:dyDescent="0.25">
      <c r="A8" s="5"/>
      <c r="B8" s="5"/>
      <c r="C8" s="5"/>
      <c r="D8" s="5"/>
      <c r="E8" s="5"/>
      <c r="F8" s="5"/>
      <c r="G8" s="5"/>
      <c r="H8" s="5"/>
      <c r="I8" s="5"/>
      <c r="J8" s="5"/>
      <c r="K8" s="5"/>
      <c r="L8" s="5"/>
      <c r="M8" s="5"/>
      <c r="N8" s="5"/>
      <c r="O8" s="5"/>
      <c r="P8" s="5"/>
      <c r="Q8" s="5"/>
      <c r="R8" s="5"/>
    </row>
    <row r="9" spans="1:18" x14ac:dyDescent="0.25">
      <c r="A9" s="5"/>
      <c r="B9" s="5"/>
      <c r="C9" s="5"/>
      <c r="D9" s="5"/>
      <c r="E9" s="5"/>
      <c r="F9" s="5"/>
      <c r="G9" s="5"/>
      <c r="H9" s="5"/>
      <c r="I9" s="5"/>
      <c r="J9" s="5"/>
      <c r="K9" s="5"/>
      <c r="L9" s="5"/>
      <c r="M9" s="5"/>
      <c r="N9" s="5"/>
      <c r="O9" s="5"/>
      <c r="P9" s="5"/>
      <c r="Q9" s="5"/>
      <c r="R9" s="5"/>
    </row>
    <row r="10" spans="1:18" x14ac:dyDescent="0.25">
      <c r="A10" s="5"/>
      <c r="B10" s="5"/>
      <c r="C10" s="5"/>
      <c r="D10" s="5"/>
      <c r="E10" s="5"/>
      <c r="F10" s="5"/>
      <c r="G10" s="5"/>
      <c r="H10" s="5"/>
      <c r="I10" s="5"/>
      <c r="J10" s="5"/>
      <c r="K10" s="5"/>
      <c r="L10" s="5"/>
      <c r="M10" s="5"/>
      <c r="N10" s="5"/>
      <c r="O10" s="5"/>
      <c r="P10" s="5"/>
      <c r="Q10" s="5"/>
      <c r="R10" s="5"/>
    </row>
    <row r="11" spans="1:18" x14ac:dyDescent="0.25">
      <c r="A11" s="5"/>
      <c r="B11" s="5"/>
      <c r="C11" s="5"/>
      <c r="D11" s="5"/>
      <c r="E11" s="5"/>
      <c r="F11" s="5"/>
      <c r="G11" s="5"/>
      <c r="H11" s="5"/>
      <c r="I11" s="5"/>
      <c r="J11" s="5"/>
      <c r="K11" s="5"/>
      <c r="L11" s="5"/>
      <c r="M11" s="5"/>
      <c r="N11" s="5"/>
      <c r="O11" s="5"/>
      <c r="P11" s="5"/>
      <c r="Q11" s="5"/>
      <c r="R11" s="5"/>
    </row>
    <row r="12" spans="1:18" x14ac:dyDescent="0.25">
      <c r="A12" s="5"/>
      <c r="B12" s="5"/>
      <c r="C12" s="5"/>
      <c r="D12" s="5"/>
      <c r="E12" s="5"/>
      <c r="F12" s="5"/>
      <c r="G12" s="5"/>
      <c r="H12" s="5"/>
      <c r="I12" s="5"/>
      <c r="J12" s="5"/>
      <c r="K12" s="5"/>
      <c r="L12" s="5"/>
      <c r="M12" s="5"/>
      <c r="N12" s="5"/>
      <c r="O12" s="5"/>
      <c r="P12" s="5"/>
      <c r="Q12" s="5"/>
      <c r="R12" s="5"/>
    </row>
    <row r="13" spans="1:18" x14ac:dyDescent="0.25">
      <c r="A13" s="5"/>
      <c r="B13" s="5"/>
      <c r="C13" s="5"/>
      <c r="D13" s="5"/>
      <c r="E13" s="5"/>
      <c r="F13" s="5"/>
      <c r="G13" s="5"/>
      <c r="H13" s="5"/>
      <c r="I13" s="5"/>
      <c r="J13" s="5"/>
      <c r="K13" s="5"/>
      <c r="L13" s="5"/>
      <c r="M13" s="5"/>
      <c r="N13" s="5"/>
      <c r="O13" s="5"/>
      <c r="P13" s="5"/>
      <c r="Q13" s="5"/>
      <c r="R13" s="5"/>
    </row>
    <row r="14" spans="1:18" x14ac:dyDescent="0.25">
      <c r="A14" s="5"/>
      <c r="B14" s="5"/>
      <c r="C14" s="5"/>
      <c r="D14" s="5"/>
      <c r="E14" s="5"/>
      <c r="F14" s="5"/>
      <c r="G14" s="5"/>
      <c r="H14" s="5"/>
      <c r="I14" s="5"/>
      <c r="J14" s="5"/>
      <c r="K14" s="5"/>
      <c r="L14" s="5"/>
      <c r="M14" s="5"/>
      <c r="N14" s="5"/>
      <c r="O14" s="5"/>
      <c r="P14" s="5"/>
      <c r="Q14" s="5"/>
      <c r="R14" s="5"/>
    </row>
    <row r="15" spans="1:18" x14ac:dyDescent="0.25">
      <c r="A15" s="5"/>
      <c r="B15" s="5"/>
      <c r="C15" s="5"/>
      <c r="D15" s="5"/>
      <c r="E15" s="5"/>
      <c r="F15" s="5"/>
      <c r="G15" s="5"/>
      <c r="H15" s="5"/>
      <c r="I15" s="5"/>
      <c r="J15" s="5"/>
      <c r="K15" s="5"/>
      <c r="L15" s="5"/>
      <c r="M15" s="5"/>
      <c r="N15" s="5"/>
      <c r="O15" s="5"/>
      <c r="P15" s="5"/>
      <c r="Q15" s="5"/>
      <c r="R15" s="5"/>
    </row>
    <row r="16" spans="1:18" x14ac:dyDescent="0.25">
      <c r="A16" s="5"/>
      <c r="B16" s="5"/>
      <c r="C16" s="5"/>
      <c r="D16" s="5"/>
      <c r="E16" s="5"/>
      <c r="F16" s="5"/>
      <c r="G16" s="5"/>
      <c r="H16" s="5"/>
      <c r="I16" s="5"/>
      <c r="J16" s="5"/>
      <c r="K16" s="5"/>
      <c r="L16" s="5"/>
      <c r="M16" s="5"/>
      <c r="N16" s="5"/>
      <c r="O16" s="5"/>
      <c r="P16" s="5"/>
      <c r="Q16" s="5"/>
      <c r="R16" s="5"/>
    </row>
    <row r="17" spans="1:13" x14ac:dyDescent="0.25">
      <c r="A17" s="5"/>
      <c r="B17" s="5"/>
      <c r="C17" s="5"/>
      <c r="D17" s="5"/>
      <c r="E17" s="5"/>
      <c r="F17" s="5"/>
      <c r="G17" s="5"/>
      <c r="H17" s="5"/>
      <c r="I17" s="5"/>
      <c r="J17" s="5"/>
      <c r="K17" s="5"/>
      <c r="L17" s="5"/>
      <c r="M17"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7"/>
  <sheetViews>
    <sheetView workbookViewId="0">
      <selection activeCell="J5" sqref="J5"/>
    </sheetView>
  </sheetViews>
  <sheetFormatPr defaultRowHeight="13.2" x14ac:dyDescent="0.25"/>
  <cols>
    <col min="1" max="1" width="28.88671875" bestFit="1" customWidth="1"/>
    <col min="10" max="10" width="9.88671875" bestFit="1" customWidth="1"/>
    <col min="11" max="11" width="14.44140625" bestFit="1" customWidth="1"/>
  </cols>
  <sheetData>
    <row r="1" spans="1:18" ht="15.6" x14ac:dyDescent="0.3">
      <c r="A1" s="7" t="s">
        <v>0</v>
      </c>
      <c r="B1" s="6"/>
      <c r="C1" s="6"/>
      <c r="D1" s="6"/>
      <c r="E1" s="2"/>
      <c r="F1" s="2"/>
      <c r="G1" s="2"/>
      <c r="H1" s="2"/>
      <c r="I1" s="2"/>
      <c r="J1" s="5"/>
    </row>
    <row r="2" spans="1:18" ht="15.6" x14ac:dyDescent="0.3">
      <c r="A2" s="2"/>
      <c r="B2" s="1"/>
      <c r="C2" s="1"/>
      <c r="D2" s="1"/>
      <c r="E2" s="1"/>
      <c r="F2" s="1"/>
      <c r="G2" s="1"/>
      <c r="H2" s="1"/>
      <c r="I2" s="1"/>
    </row>
    <row r="3" spans="1:18" x14ac:dyDescent="0.25">
      <c r="A3" s="85"/>
      <c r="B3" s="90" t="s">
        <v>6</v>
      </c>
      <c r="C3" s="90" t="s">
        <v>7</v>
      </c>
      <c r="D3" s="90" t="s">
        <v>8</v>
      </c>
      <c r="E3" s="90" t="s">
        <v>9</v>
      </c>
      <c r="F3" s="90" t="s">
        <v>10</v>
      </c>
      <c r="G3" s="90" t="s">
        <v>11</v>
      </c>
      <c r="H3" s="90" t="s">
        <v>38</v>
      </c>
      <c r="I3" s="90" t="s">
        <v>39</v>
      </c>
      <c r="J3" s="91" t="s">
        <v>37</v>
      </c>
      <c r="K3" s="4"/>
      <c r="L3" s="4"/>
      <c r="M3" s="4"/>
      <c r="N3" s="4"/>
      <c r="O3" s="4"/>
      <c r="P3" s="4"/>
      <c r="Q3" s="4"/>
      <c r="R3" s="4"/>
    </row>
    <row r="4" spans="1:18" x14ac:dyDescent="0.25">
      <c r="A4" s="88" t="s">
        <v>40</v>
      </c>
      <c r="B4" s="20">
        <f>'Cost Summary'!B13</f>
        <v>25.946920242632967</v>
      </c>
      <c r="C4" s="95">
        <v>5</v>
      </c>
      <c r="D4" s="95">
        <v>10</v>
      </c>
      <c r="E4" s="95">
        <v>15</v>
      </c>
      <c r="F4" s="95">
        <v>15</v>
      </c>
      <c r="G4" s="95">
        <v>10</v>
      </c>
      <c r="H4" s="95">
        <v>5</v>
      </c>
      <c r="I4" s="95">
        <f>'6'!I4</f>
        <v>10</v>
      </c>
      <c r="J4" s="92">
        <f>SUM(B4:I4)</f>
        <v>95.94692024263297</v>
      </c>
      <c r="K4" s="5"/>
      <c r="L4" s="5"/>
      <c r="M4" s="5"/>
      <c r="N4" s="5"/>
      <c r="O4" s="5"/>
      <c r="P4" s="5"/>
      <c r="Q4" s="5"/>
      <c r="R4" s="5"/>
    </row>
    <row r="5" spans="1:18" x14ac:dyDescent="0.25">
      <c r="A5" s="88" t="s">
        <v>41</v>
      </c>
      <c r="B5" s="20">
        <f>'Cost Summary'!B14</f>
        <v>24.5538468357929</v>
      </c>
      <c r="C5" s="95">
        <v>2</v>
      </c>
      <c r="D5" s="95">
        <v>8</v>
      </c>
      <c r="E5" s="95">
        <v>9</v>
      </c>
      <c r="F5" s="95">
        <v>15</v>
      </c>
      <c r="G5" s="95">
        <v>8</v>
      </c>
      <c r="H5" s="95">
        <v>4</v>
      </c>
      <c r="I5" s="95">
        <f>'6'!I5</f>
        <v>10</v>
      </c>
      <c r="J5" s="92">
        <f t="shared" ref="J5:J6" si="0">SUM(B5:I5)</f>
        <v>80.553846835792896</v>
      </c>
      <c r="K5" s="5"/>
      <c r="L5" s="5"/>
      <c r="M5" s="5"/>
      <c r="N5" s="5"/>
      <c r="O5" s="5"/>
      <c r="P5" s="5"/>
      <c r="Q5" s="5"/>
      <c r="R5" s="5"/>
    </row>
    <row r="6" spans="1:18" x14ac:dyDescent="0.25">
      <c r="A6" s="88" t="s">
        <v>42</v>
      </c>
      <c r="B6" s="20">
        <f>'Cost Summary'!B15</f>
        <v>30</v>
      </c>
      <c r="C6" s="95">
        <v>4</v>
      </c>
      <c r="D6" s="95">
        <v>8</v>
      </c>
      <c r="E6" s="95">
        <v>12</v>
      </c>
      <c r="F6" s="95">
        <v>15</v>
      </c>
      <c r="G6" s="95">
        <v>8</v>
      </c>
      <c r="H6" s="95">
        <v>4</v>
      </c>
      <c r="I6" s="95">
        <f>'6'!I6</f>
        <v>10</v>
      </c>
      <c r="J6" s="92">
        <f t="shared" si="0"/>
        <v>91</v>
      </c>
      <c r="K6" s="5"/>
      <c r="L6" s="5"/>
      <c r="M6" s="5"/>
      <c r="N6" s="5"/>
      <c r="O6" s="5"/>
      <c r="P6" s="5"/>
      <c r="Q6" s="5"/>
      <c r="R6" s="5"/>
    </row>
    <row r="7" spans="1:18" x14ac:dyDescent="0.25">
      <c r="A7" s="5"/>
      <c r="B7" s="5"/>
      <c r="C7" s="5"/>
      <c r="D7" s="5"/>
      <c r="E7" s="5"/>
      <c r="F7" s="5"/>
      <c r="G7" s="5"/>
      <c r="H7" s="5"/>
      <c r="I7" s="5"/>
      <c r="J7" s="5"/>
      <c r="K7" s="5"/>
      <c r="L7" s="5"/>
      <c r="M7" s="5"/>
      <c r="N7" s="5"/>
      <c r="O7" s="5"/>
      <c r="P7" s="5"/>
      <c r="Q7" s="5"/>
      <c r="R7" s="5"/>
    </row>
    <row r="8" spans="1:18" x14ac:dyDescent="0.25">
      <c r="A8" s="5"/>
      <c r="B8" s="5"/>
      <c r="C8" s="5"/>
      <c r="D8" s="5"/>
      <c r="E8" s="5"/>
      <c r="F8" s="5"/>
      <c r="G8" s="5"/>
      <c r="H8" s="5"/>
      <c r="I8" s="5"/>
      <c r="J8" s="5"/>
      <c r="K8" s="5"/>
      <c r="L8" s="5"/>
      <c r="M8" s="5"/>
      <c r="N8" s="5"/>
      <c r="O8" s="5"/>
      <c r="P8" s="5"/>
      <c r="Q8" s="5"/>
      <c r="R8" s="5"/>
    </row>
    <row r="9" spans="1:18" x14ac:dyDescent="0.25">
      <c r="A9" s="5"/>
      <c r="B9" s="5"/>
      <c r="C9" s="5"/>
      <c r="D9" s="5"/>
      <c r="E9" s="5"/>
      <c r="F9" s="5"/>
      <c r="G9" s="5"/>
      <c r="H9" s="5"/>
      <c r="I9" s="5"/>
      <c r="J9" s="5"/>
      <c r="K9" s="5"/>
      <c r="L9" s="5"/>
      <c r="M9" s="5"/>
      <c r="N9" s="5"/>
      <c r="O9" s="5"/>
      <c r="P9" s="5"/>
      <c r="Q9" s="5"/>
      <c r="R9" s="5"/>
    </row>
    <row r="10" spans="1:18" x14ac:dyDescent="0.25">
      <c r="A10" s="5"/>
      <c r="B10" s="5"/>
      <c r="C10" s="5"/>
      <c r="D10" s="5"/>
      <c r="E10" s="5"/>
      <c r="F10" s="5"/>
      <c r="G10" s="5"/>
      <c r="H10" s="5"/>
      <c r="I10" s="5"/>
      <c r="J10" s="5"/>
      <c r="K10" s="5"/>
      <c r="L10" s="5"/>
      <c r="M10" s="5"/>
      <c r="N10" s="5"/>
      <c r="O10" s="5"/>
      <c r="P10" s="5"/>
      <c r="Q10" s="5"/>
      <c r="R10" s="5"/>
    </row>
    <row r="11" spans="1:18" x14ac:dyDescent="0.25">
      <c r="A11" s="5"/>
      <c r="B11" s="5"/>
      <c r="C11" s="5"/>
      <c r="D11" s="5"/>
      <c r="E11" s="5"/>
      <c r="F11" s="5"/>
      <c r="G11" s="5"/>
      <c r="H11" s="5"/>
      <c r="I11" s="5"/>
      <c r="J11" s="5"/>
      <c r="K11" s="5"/>
      <c r="L11" s="5"/>
      <c r="M11" s="5"/>
      <c r="N11" s="5"/>
      <c r="O11" s="5"/>
      <c r="P11" s="5"/>
      <c r="Q11" s="5"/>
      <c r="R11" s="5"/>
    </row>
    <row r="12" spans="1:18" x14ac:dyDescent="0.25">
      <c r="A12" s="5"/>
      <c r="B12" s="5"/>
      <c r="C12" s="5"/>
      <c r="D12" s="5"/>
      <c r="E12" s="5"/>
      <c r="F12" s="5"/>
      <c r="G12" s="5"/>
      <c r="H12" s="5"/>
      <c r="I12" s="5"/>
      <c r="J12" s="5"/>
      <c r="K12" s="5"/>
      <c r="L12" s="5"/>
      <c r="M12" s="5"/>
      <c r="N12" s="5"/>
      <c r="O12" s="5"/>
      <c r="P12" s="5"/>
      <c r="Q12" s="5"/>
      <c r="R12" s="5"/>
    </row>
    <row r="13" spans="1:18" x14ac:dyDescent="0.25">
      <c r="A13" s="5"/>
      <c r="B13" s="5"/>
      <c r="C13" s="5"/>
      <c r="D13" s="5"/>
      <c r="E13" s="5"/>
      <c r="F13" s="5"/>
      <c r="G13" s="5"/>
      <c r="H13" s="5"/>
      <c r="I13" s="5"/>
      <c r="J13" s="5"/>
      <c r="K13" s="5"/>
      <c r="L13" s="5"/>
      <c r="M13" s="5"/>
      <c r="N13" s="5"/>
      <c r="O13" s="5"/>
      <c r="P13" s="5"/>
      <c r="Q13" s="5"/>
      <c r="R13" s="5"/>
    </row>
    <row r="14" spans="1:18" x14ac:dyDescent="0.25">
      <c r="A14" s="5"/>
      <c r="B14" s="5"/>
      <c r="C14" s="5"/>
      <c r="D14" s="5"/>
      <c r="E14" s="5"/>
      <c r="F14" s="5"/>
      <c r="G14" s="5"/>
      <c r="H14" s="5"/>
      <c r="I14" s="5"/>
      <c r="J14" s="5"/>
      <c r="K14" s="5"/>
      <c r="L14" s="5"/>
      <c r="M14" s="5"/>
      <c r="N14" s="5"/>
      <c r="O14" s="5"/>
      <c r="P14" s="5"/>
      <c r="Q14" s="5"/>
      <c r="R14" s="5"/>
    </row>
    <row r="15" spans="1:18" x14ac:dyDescent="0.25">
      <c r="A15" s="5"/>
      <c r="B15" s="5"/>
      <c r="C15" s="5"/>
      <c r="D15" s="5"/>
      <c r="E15" s="5"/>
      <c r="F15" s="5"/>
      <c r="G15" s="5"/>
      <c r="H15" s="5"/>
      <c r="I15" s="5"/>
      <c r="J15" s="5"/>
      <c r="K15" s="5"/>
      <c r="L15" s="5"/>
      <c r="M15" s="5"/>
      <c r="N15" s="5"/>
      <c r="O15" s="5"/>
      <c r="P15" s="5"/>
      <c r="Q15" s="5"/>
      <c r="R15" s="5"/>
    </row>
    <row r="16" spans="1:18" x14ac:dyDescent="0.25">
      <c r="A16" s="5"/>
      <c r="B16" s="5"/>
      <c r="C16" s="5"/>
      <c r="D16" s="5"/>
      <c r="E16" s="5"/>
      <c r="F16" s="5"/>
      <c r="G16" s="5"/>
      <c r="H16" s="5"/>
      <c r="I16" s="5"/>
      <c r="J16" s="5"/>
      <c r="K16" s="5"/>
      <c r="L16" s="5"/>
      <c r="M16" s="5"/>
      <c r="N16" s="5"/>
      <c r="O16" s="5"/>
      <c r="P16" s="5"/>
      <c r="Q16" s="5"/>
      <c r="R16" s="5"/>
    </row>
    <row r="17" spans="1:13" x14ac:dyDescent="0.25">
      <c r="A17" s="5"/>
      <c r="B17" s="5"/>
      <c r="C17" s="5"/>
      <c r="D17" s="5"/>
      <c r="E17" s="5"/>
      <c r="F17" s="5"/>
      <c r="G17" s="5"/>
      <c r="H17" s="5"/>
      <c r="I17" s="5"/>
      <c r="J17" s="5"/>
      <c r="K17" s="5"/>
      <c r="L17" s="5"/>
      <c r="M17" s="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7"/>
  <sheetViews>
    <sheetView workbookViewId="0">
      <selection activeCell="K34" sqref="K34"/>
    </sheetView>
  </sheetViews>
  <sheetFormatPr defaultRowHeight="13.2" x14ac:dyDescent="0.25"/>
  <cols>
    <col min="1" max="1" width="28.88671875" bestFit="1" customWidth="1"/>
    <col min="10" max="10" width="9.88671875" bestFit="1" customWidth="1"/>
    <col min="11" max="11" width="14.44140625" bestFit="1" customWidth="1"/>
  </cols>
  <sheetData>
    <row r="1" spans="1:18" ht="15.6" x14ac:dyDescent="0.3">
      <c r="A1" s="7" t="s">
        <v>0</v>
      </c>
      <c r="B1" s="6"/>
      <c r="C1" s="6"/>
      <c r="D1" s="6"/>
      <c r="E1" s="2"/>
      <c r="F1" s="2"/>
      <c r="G1" s="2"/>
      <c r="H1" s="2"/>
      <c r="I1" s="2"/>
      <c r="J1" s="5"/>
    </row>
    <row r="2" spans="1:18" ht="15.6" x14ac:dyDescent="0.3">
      <c r="A2" s="2"/>
      <c r="B2" s="1"/>
      <c r="C2" s="1"/>
      <c r="D2" s="1"/>
      <c r="E2" s="1"/>
      <c r="F2" s="1"/>
      <c r="G2" s="1"/>
      <c r="H2" s="1"/>
      <c r="I2" s="1"/>
      <c r="J2" s="1"/>
    </row>
    <row r="3" spans="1:18" x14ac:dyDescent="0.25">
      <c r="A3" s="85"/>
      <c r="B3" s="90" t="s">
        <v>6</v>
      </c>
      <c r="C3" s="90" t="s">
        <v>7</v>
      </c>
      <c r="D3" s="90" t="s">
        <v>8</v>
      </c>
      <c r="E3" s="90" t="s">
        <v>9</v>
      </c>
      <c r="F3" s="90" t="s">
        <v>10</v>
      </c>
      <c r="G3" s="90" t="s">
        <v>11</v>
      </c>
      <c r="H3" s="90" t="s">
        <v>38</v>
      </c>
      <c r="I3" s="90" t="s">
        <v>39</v>
      </c>
      <c r="J3" s="91" t="s">
        <v>37</v>
      </c>
      <c r="K3" s="4"/>
      <c r="L3" s="4"/>
      <c r="M3" s="4"/>
      <c r="N3" s="4"/>
      <c r="O3" s="4"/>
      <c r="P3" s="4"/>
      <c r="Q3" s="4"/>
      <c r="R3" s="4"/>
    </row>
    <row r="4" spans="1:18" x14ac:dyDescent="0.25">
      <c r="A4" s="88" t="s">
        <v>40</v>
      </c>
      <c r="B4" s="20">
        <f>'Cost Summary'!B13</f>
        <v>25.946920242632967</v>
      </c>
      <c r="C4" s="96">
        <v>4.5</v>
      </c>
      <c r="D4" s="96">
        <v>10</v>
      </c>
      <c r="E4" s="96">
        <v>13.5</v>
      </c>
      <c r="F4" s="96">
        <v>12.899999999999999</v>
      </c>
      <c r="G4" s="96">
        <v>8</v>
      </c>
      <c r="H4" s="96">
        <v>4.5</v>
      </c>
      <c r="I4" s="95">
        <f>'6'!I4</f>
        <v>10</v>
      </c>
      <c r="J4" s="92">
        <f>SUM(B4:I4)</f>
        <v>89.346920242632962</v>
      </c>
      <c r="K4" s="5"/>
      <c r="L4" s="5"/>
      <c r="M4" s="5"/>
      <c r="N4" s="5"/>
      <c r="O4" s="5"/>
      <c r="P4" s="5"/>
      <c r="Q4" s="5"/>
      <c r="R4" s="5"/>
    </row>
    <row r="5" spans="1:18" x14ac:dyDescent="0.25">
      <c r="A5" s="88" t="s">
        <v>41</v>
      </c>
      <c r="B5" s="20">
        <f>'Cost Summary'!B14</f>
        <v>24.5538468357929</v>
      </c>
      <c r="C5" s="96">
        <v>3.5</v>
      </c>
      <c r="D5" s="96">
        <v>7</v>
      </c>
      <c r="E5" s="96">
        <v>10.5</v>
      </c>
      <c r="F5" s="96">
        <v>9</v>
      </c>
      <c r="G5" s="96">
        <v>6</v>
      </c>
      <c r="H5" s="96">
        <v>3</v>
      </c>
      <c r="I5" s="95">
        <f>'6'!I5</f>
        <v>10</v>
      </c>
      <c r="J5" s="92">
        <f t="shared" ref="J5:J6" si="0">SUM(B5:I5)</f>
        <v>73.553846835792896</v>
      </c>
      <c r="K5" s="5"/>
      <c r="L5" s="5"/>
      <c r="M5" s="5"/>
      <c r="N5" s="5"/>
      <c r="O5" s="5"/>
      <c r="P5" s="5"/>
      <c r="Q5" s="5"/>
      <c r="R5" s="5"/>
    </row>
    <row r="6" spans="1:18" x14ac:dyDescent="0.25">
      <c r="A6" s="88" t="s">
        <v>42</v>
      </c>
      <c r="B6" s="20">
        <f>'Cost Summary'!B15</f>
        <v>30</v>
      </c>
      <c r="C6" s="96">
        <v>5</v>
      </c>
      <c r="D6" s="96">
        <v>9</v>
      </c>
      <c r="E6" s="96">
        <v>12.899999999999999</v>
      </c>
      <c r="F6" s="96">
        <v>13.5</v>
      </c>
      <c r="G6" s="96">
        <v>8</v>
      </c>
      <c r="H6" s="96">
        <v>4</v>
      </c>
      <c r="I6" s="95">
        <f>'6'!I6</f>
        <v>10</v>
      </c>
      <c r="J6" s="92">
        <f t="shared" si="0"/>
        <v>92.4</v>
      </c>
      <c r="K6" s="5"/>
      <c r="L6" s="5"/>
      <c r="M6" s="5"/>
      <c r="N6" s="5"/>
      <c r="O6" s="5"/>
      <c r="P6" s="5"/>
      <c r="Q6" s="5"/>
      <c r="R6" s="5"/>
    </row>
    <row r="7" spans="1:18" x14ac:dyDescent="0.25">
      <c r="A7" s="5"/>
      <c r="B7" s="5"/>
      <c r="C7" s="5"/>
      <c r="D7" s="5"/>
      <c r="E7" s="5"/>
      <c r="F7" s="5"/>
      <c r="G7" s="5"/>
      <c r="H7" s="5"/>
      <c r="I7" s="5"/>
      <c r="J7" s="5"/>
      <c r="K7" s="5"/>
      <c r="L7" s="5"/>
      <c r="M7" s="5"/>
      <c r="N7" s="5"/>
      <c r="O7" s="5"/>
      <c r="P7" s="5"/>
      <c r="Q7" s="5"/>
      <c r="R7" s="5"/>
    </row>
    <row r="8" spans="1:18" x14ac:dyDescent="0.25">
      <c r="A8" s="5"/>
      <c r="B8" s="5"/>
      <c r="C8" s="5"/>
      <c r="D8" s="5"/>
      <c r="E8" s="5"/>
      <c r="F8" s="5"/>
      <c r="G8" s="5"/>
      <c r="H8" s="5"/>
      <c r="I8" s="5"/>
      <c r="J8" s="5"/>
      <c r="K8" s="5"/>
      <c r="L8" s="5"/>
      <c r="M8" s="5"/>
      <c r="N8" s="5"/>
      <c r="O8" s="5"/>
      <c r="P8" s="5"/>
      <c r="Q8" s="5"/>
      <c r="R8" s="5"/>
    </row>
    <row r="9" spans="1:18" x14ac:dyDescent="0.25">
      <c r="A9" s="5"/>
      <c r="B9" s="5"/>
      <c r="C9" s="5"/>
      <c r="D9" s="5"/>
      <c r="E9" s="5"/>
      <c r="F9" s="5"/>
      <c r="G9" s="5"/>
      <c r="H9" s="5"/>
      <c r="I9" s="5"/>
      <c r="J9" s="5"/>
      <c r="K9" s="5"/>
      <c r="L9" s="5"/>
      <c r="M9" s="5"/>
      <c r="N9" s="5"/>
      <c r="O9" s="5"/>
      <c r="P9" s="5"/>
      <c r="Q9" s="5"/>
      <c r="R9" s="5"/>
    </row>
    <row r="10" spans="1:18" x14ac:dyDescent="0.25">
      <c r="A10" s="5"/>
      <c r="B10" s="5"/>
      <c r="C10" s="5"/>
      <c r="D10" s="5"/>
      <c r="E10" s="5"/>
      <c r="F10" s="5"/>
      <c r="G10" s="5"/>
      <c r="H10" s="5"/>
      <c r="I10" s="5"/>
      <c r="J10" s="5"/>
      <c r="K10" s="5"/>
      <c r="L10" s="5"/>
      <c r="M10" s="5"/>
      <c r="N10" s="5"/>
      <c r="O10" s="5"/>
      <c r="P10" s="5"/>
      <c r="Q10" s="5"/>
      <c r="R10" s="5"/>
    </row>
    <row r="11" spans="1:18" x14ac:dyDescent="0.25">
      <c r="A11" s="5"/>
      <c r="B11" s="5"/>
      <c r="C11" s="5"/>
      <c r="D11" s="5"/>
      <c r="E11" s="5"/>
      <c r="F11" s="5"/>
      <c r="G11" s="5"/>
      <c r="H11" s="5"/>
      <c r="I11" s="5"/>
      <c r="J11" s="5"/>
      <c r="K11" s="5"/>
      <c r="L11" s="5"/>
      <c r="M11" s="5"/>
      <c r="N11" s="5"/>
      <c r="O11" s="5"/>
      <c r="P11" s="5"/>
      <c r="Q11" s="5"/>
      <c r="R11" s="5"/>
    </row>
    <row r="12" spans="1:18" x14ac:dyDescent="0.25">
      <c r="A12" s="5"/>
      <c r="B12" s="5"/>
      <c r="C12" s="5"/>
      <c r="D12" s="5"/>
      <c r="E12" s="5"/>
      <c r="F12" s="5"/>
      <c r="G12" s="5"/>
      <c r="H12" s="5"/>
      <c r="I12" s="5"/>
      <c r="J12" s="5"/>
      <c r="K12" s="5"/>
      <c r="L12" s="5"/>
      <c r="M12" s="5"/>
      <c r="N12" s="5"/>
      <c r="O12" s="5"/>
      <c r="P12" s="5"/>
      <c r="Q12" s="5"/>
      <c r="R12" s="5"/>
    </row>
    <row r="13" spans="1:18" x14ac:dyDescent="0.25">
      <c r="A13" s="5"/>
      <c r="B13" s="5"/>
      <c r="C13" s="5"/>
      <c r="D13" s="5"/>
      <c r="E13" s="5"/>
      <c r="F13" s="5"/>
      <c r="G13" s="5"/>
      <c r="H13" s="5"/>
      <c r="I13" s="5"/>
      <c r="J13" s="5"/>
      <c r="K13" s="5"/>
      <c r="L13" s="5"/>
      <c r="M13" s="5"/>
      <c r="N13" s="5"/>
      <c r="O13" s="5"/>
      <c r="P13" s="5"/>
      <c r="Q13" s="5"/>
      <c r="R13" s="5"/>
    </row>
    <row r="14" spans="1:18" x14ac:dyDescent="0.25">
      <c r="A14" s="5"/>
      <c r="B14" s="5"/>
      <c r="C14" s="5"/>
      <c r="D14" s="5"/>
      <c r="E14" s="5"/>
      <c r="F14" s="5"/>
      <c r="G14" s="5"/>
      <c r="H14" s="5"/>
      <c r="I14" s="5"/>
      <c r="J14" s="5"/>
      <c r="K14" s="5"/>
      <c r="L14" s="5"/>
      <c r="M14" s="5"/>
      <c r="N14" s="5"/>
      <c r="O14" s="5"/>
      <c r="P14" s="5"/>
      <c r="Q14" s="5"/>
      <c r="R14" s="5"/>
    </row>
    <row r="15" spans="1:18" x14ac:dyDescent="0.25">
      <c r="A15" s="5"/>
      <c r="B15" s="5"/>
      <c r="C15" s="5"/>
      <c r="D15" s="5"/>
      <c r="E15" s="5"/>
      <c r="F15" s="5"/>
      <c r="G15" s="5"/>
      <c r="H15" s="5"/>
      <c r="I15" s="5"/>
      <c r="J15" s="5"/>
      <c r="K15" s="5"/>
      <c r="L15" s="5"/>
      <c r="M15" s="5"/>
      <c r="N15" s="5"/>
      <c r="O15" s="5"/>
      <c r="P15" s="5"/>
      <c r="Q15" s="5"/>
      <c r="R15" s="5"/>
    </row>
    <row r="16" spans="1:18" x14ac:dyDescent="0.25">
      <c r="A16" s="5"/>
      <c r="B16" s="5"/>
      <c r="C16" s="5"/>
      <c r="D16" s="5"/>
      <c r="E16" s="5"/>
      <c r="F16" s="5"/>
      <c r="G16" s="5"/>
      <c r="H16" s="5"/>
      <c r="I16" s="5"/>
      <c r="J16" s="5"/>
      <c r="K16" s="5"/>
      <c r="L16" s="5"/>
      <c r="M16" s="5"/>
      <c r="N16" s="5"/>
      <c r="O16" s="5"/>
      <c r="P16" s="5"/>
      <c r="Q16" s="5"/>
      <c r="R16" s="5"/>
    </row>
    <row r="17" spans="1:13" x14ac:dyDescent="0.25">
      <c r="A17" s="5"/>
      <c r="B17" s="5"/>
      <c r="C17" s="5"/>
      <c r="D17" s="5"/>
      <c r="E17" s="5"/>
      <c r="F17" s="5"/>
      <c r="G17" s="5"/>
      <c r="H17" s="5"/>
      <c r="I17" s="5"/>
      <c r="J17" s="5"/>
      <c r="K17" s="5"/>
      <c r="L17" s="5"/>
      <c r="M17"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6"/>
  <sheetViews>
    <sheetView workbookViewId="0">
      <selection activeCell="F33" sqref="F33"/>
    </sheetView>
  </sheetViews>
  <sheetFormatPr defaultColWidth="9.109375" defaultRowHeight="13.2" x14ac:dyDescent="0.25"/>
  <cols>
    <col min="1" max="1" width="28.88671875" style="5" bestFit="1" customWidth="1"/>
    <col min="2" max="9" width="9.109375" style="5"/>
    <col min="10" max="10" width="9.88671875" style="5" bestFit="1" customWidth="1"/>
    <col min="11" max="11" width="14.44140625" style="5" bestFit="1" customWidth="1"/>
    <col min="12" max="16384" width="9.109375" style="5"/>
  </cols>
  <sheetData>
    <row r="1" spans="1:18" ht="15.6" x14ac:dyDescent="0.3">
      <c r="A1" s="7" t="s">
        <v>0</v>
      </c>
      <c r="B1" s="6"/>
      <c r="C1" s="6"/>
      <c r="D1" s="6"/>
      <c r="E1" s="2"/>
      <c r="F1" s="2"/>
      <c r="G1" s="2"/>
      <c r="H1" s="2"/>
      <c r="I1" s="2"/>
    </row>
    <row r="2" spans="1:18" ht="15.6" x14ac:dyDescent="0.3">
      <c r="A2" s="2"/>
      <c r="B2" s="1"/>
      <c r="C2" s="1"/>
      <c r="D2" s="1"/>
      <c r="E2" s="1"/>
      <c r="F2" s="1"/>
      <c r="G2" s="1"/>
      <c r="H2" s="1"/>
      <c r="I2" s="1"/>
      <c r="J2" s="1"/>
    </row>
    <row r="3" spans="1:18" x14ac:dyDescent="0.25">
      <c r="A3" s="85"/>
      <c r="B3" s="90" t="s">
        <v>6</v>
      </c>
      <c r="C3" s="90" t="s">
        <v>7</v>
      </c>
      <c r="D3" s="90" t="s">
        <v>8</v>
      </c>
      <c r="E3" s="90" t="s">
        <v>9</v>
      </c>
      <c r="F3" s="90" t="s">
        <v>10</v>
      </c>
      <c r="G3" s="90" t="s">
        <v>11</v>
      </c>
      <c r="H3" s="90" t="s">
        <v>38</v>
      </c>
      <c r="I3" s="90" t="s">
        <v>39</v>
      </c>
      <c r="J3" s="91" t="s">
        <v>37</v>
      </c>
      <c r="K3" s="4"/>
      <c r="L3" s="4"/>
      <c r="M3" s="4"/>
      <c r="N3" s="4"/>
      <c r="O3" s="4"/>
      <c r="P3" s="4"/>
      <c r="Q3" s="4"/>
      <c r="R3" s="4"/>
    </row>
    <row r="4" spans="1:18" x14ac:dyDescent="0.25">
      <c r="A4" s="88" t="s">
        <v>40</v>
      </c>
      <c r="B4" s="20">
        <f>'Cost Summary'!B13</f>
        <v>25.946920242632967</v>
      </c>
      <c r="C4" s="96">
        <v>4.5</v>
      </c>
      <c r="D4" s="96">
        <v>9.6</v>
      </c>
      <c r="E4" s="96">
        <v>14.399999999999999</v>
      </c>
      <c r="F4" s="96">
        <v>14.399999999999999</v>
      </c>
      <c r="G4" s="96">
        <v>10</v>
      </c>
      <c r="H4" s="96">
        <v>4.5</v>
      </c>
      <c r="I4" s="95">
        <f>'6'!I4</f>
        <v>10</v>
      </c>
      <c r="J4" s="92">
        <f>SUM(B4:I4)</f>
        <v>93.346920242632962</v>
      </c>
    </row>
    <row r="5" spans="1:18" x14ac:dyDescent="0.25">
      <c r="A5" s="88" t="s">
        <v>41</v>
      </c>
      <c r="B5" s="20">
        <f>'Cost Summary'!B14</f>
        <v>24.5538468357929</v>
      </c>
      <c r="C5" s="96">
        <v>3.5</v>
      </c>
      <c r="D5" s="96">
        <v>7</v>
      </c>
      <c r="E5" s="96">
        <v>10.5</v>
      </c>
      <c r="F5" s="96">
        <v>10.5</v>
      </c>
      <c r="G5" s="96">
        <v>8</v>
      </c>
      <c r="H5" s="96">
        <v>4</v>
      </c>
      <c r="I5" s="95">
        <f>'6'!I5</f>
        <v>10</v>
      </c>
      <c r="J5" s="92">
        <f t="shared" ref="J5:J6" si="0">SUM(B5:I5)</f>
        <v>78.053846835792896</v>
      </c>
    </row>
    <row r="6" spans="1:18" x14ac:dyDescent="0.25">
      <c r="A6" s="88" t="s">
        <v>42</v>
      </c>
      <c r="B6" s="20">
        <f>'Cost Summary'!B15</f>
        <v>30</v>
      </c>
      <c r="C6" s="96">
        <v>4.3</v>
      </c>
      <c r="D6" s="96">
        <v>8</v>
      </c>
      <c r="E6" s="96">
        <v>12</v>
      </c>
      <c r="F6" s="96">
        <v>13.5</v>
      </c>
      <c r="G6" s="96">
        <v>8</v>
      </c>
      <c r="H6" s="96">
        <v>4.3</v>
      </c>
      <c r="I6" s="95">
        <f>'6'!I6</f>
        <v>10</v>
      </c>
      <c r="J6" s="92">
        <f t="shared" si="0"/>
        <v>90.1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R6"/>
  <sheetViews>
    <sheetView workbookViewId="0">
      <selection activeCell="J5" sqref="J5"/>
    </sheetView>
  </sheetViews>
  <sheetFormatPr defaultColWidth="9.109375" defaultRowHeight="13.2" x14ac:dyDescent="0.25"/>
  <cols>
    <col min="1" max="1" width="28.88671875" style="5" bestFit="1" customWidth="1"/>
    <col min="2" max="9" width="9.109375" style="5"/>
    <col min="10" max="10" width="9.88671875" style="5" bestFit="1" customWidth="1"/>
    <col min="11" max="11" width="14.44140625" style="5" bestFit="1" customWidth="1"/>
    <col min="12" max="16384" width="9.109375" style="5"/>
  </cols>
  <sheetData>
    <row r="1" spans="1:18" ht="15.6" x14ac:dyDescent="0.3">
      <c r="A1" s="7" t="s">
        <v>0</v>
      </c>
      <c r="B1" s="6"/>
      <c r="C1" s="6"/>
      <c r="D1" s="6"/>
      <c r="E1" s="2"/>
      <c r="F1" s="2"/>
      <c r="G1" s="2"/>
      <c r="H1" s="2"/>
      <c r="I1" s="2"/>
    </row>
    <row r="2" spans="1:18" ht="15.6" x14ac:dyDescent="0.3">
      <c r="A2" s="2"/>
      <c r="B2" s="1"/>
      <c r="C2" s="1"/>
      <c r="D2" s="1"/>
      <c r="E2" s="1"/>
      <c r="F2" s="1"/>
      <c r="G2" s="1"/>
      <c r="H2" s="1"/>
      <c r="I2" s="1"/>
      <c r="J2" s="1"/>
    </row>
    <row r="3" spans="1:18" x14ac:dyDescent="0.25">
      <c r="A3" s="85"/>
      <c r="B3" s="90" t="s">
        <v>6</v>
      </c>
      <c r="C3" s="90" t="s">
        <v>7</v>
      </c>
      <c r="D3" s="90" t="s">
        <v>8</v>
      </c>
      <c r="E3" s="90" t="s">
        <v>9</v>
      </c>
      <c r="F3" s="90" t="s">
        <v>10</v>
      </c>
      <c r="G3" s="90" t="s">
        <v>11</v>
      </c>
      <c r="H3" s="90" t="s">
        <v>38</v>
      </c>
      <c r="I3" s="90" t="s">
        <v>39</v>
      </c>
      <c r="J3" s="91" t="s">
        <v>37</v>
      </c>
      <c r="K3" s="4"/>
      <c r="L3" s="4"/>
      <c r="M3" s="4"/>
      <c r="N3" s="4"/>
      <c r="O3" s="4"/>
      <c r="P3" s="4"/>
      <c r="Q3" s="4"/>
      <c r="R3" s="4"/>
    </row>
    <row r="4" spans="1:18" x14ac:dyDescent="0.25">
      <c r="A4" s="88" t="s">
        <v>40</v>
      </c>
      <c r="B4" s="95">
        <v>0</v>
      </c>
      <c r="C4" s="89">
        <v>0</v>
      </c>
      <c r="D4" s="89">
        <v>0</v>
      </c>
      <c r="E4" s="89">
        <v>0</v>
      </c>
      <c r="F4" s="89">
        <v>0</v>
      </c>
      <c r="G4" s="89">
        <v>0</v>
      </c>
      <c r="H4" s="89">
        <v>0</v>
      </c>
      <c r="I4" s="89">
        <v>10</v>
      </c>
      <c r="J4" s="92">
        <f>SUM(B4:I4)</f>
        <v>10</v>
      </c>
    </row>
    <row r="5" spans="1:18" x14ac:dyDescent="0.25">
      <c r="A5" s="88" t="s">
        <v>41</v>
      </c>
      <c r="B5" s="95">
        <v>0</v>
      </c>
      <c r="C5" s="89">
        <v>0</v>
      </c>
      <c r="D5" s="89">
        <v>0</v>
      </c>
      <c r="E5" s="89">
        <v>0</v>
      </c>
      <c r="F5" s="89">
        <v>0</v>
      </c>
      <c r="G5" s="89">
        <v>0</v>
      </c>
      <c r="H5" s="89">
        <v>0</v>
      </c>
      <c r="I5" s="96">
        <v>10</v>
      </c>
      <c r="J5" s="92">
        <f t="shared" ref="J5:J6" si="0">SUM(B5:I5)</f>
        <v>10</v>
      </c>
    </row>
    <row r="6" spans="1:18" x14ac:dyDescent="0.25">
      <c r="A6" s="88" t="s">
        <v>42</v>
      </c>
      <c r="B6" s="95">
        <v>0</v>
      </c>
      <c r="C6" s="89">
        <v>0</v>
      </c>
      <c r="D6" s="89">
        <v>0</v>
      </c>
      <c r="E6" s="89">
        <v>0</v>
      </c>
      <c r="F6" s="89">
        <v>0</v>
      </c>
      <c r="G6" s="89">
        <v>0</v>
      </c>
      <c r="H6" s="89">
        <v>0</v>
      </c>
      <c r="I6" s="96">
        <v>10</v>
      </c>
      <c r="J6" s="92">
        <f t="shared" si="0"/>
        <v>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M18"/>
  <sheetViews>
    <sheetView zoomScaleNormal="100" workbookViewId="0">
      <selection activeCell="E6" sqref="E6"/>
    </sheetView>
  </sheetViews>
  <sheetFormatPr defaultColWidth="9.109375" defaultRowHeight="13.2" x14ac:dyDescent="0.25"/>
  <cols>
    <col min="1" max="1" width="33.5546875" style="5" customWidth="1"/>
    <col min="2" max="2" width="19.6640625" style="5" customWidth="1"/>
    <col min="3" max="3" width="20.88671875" style="5" customWidth="1"/>
    <col min="4" max="4" width="20.33203125" style="5" customWidth="1"/>
    <col min="5" max="6" width="22.88671875" style="5" customWidth="1"/>
    <col min="7" max="7" width="18.109375" style="5" customWidth="1"/>
    <col min="8" max="8" width="20.33203125" style="5" customWidth="1"/>
    <col min="9" max="9" width="9.109375" style="5"/>
    <col min="10" max="10" width="27.88671875" style="5" customWidth="1"/>
    <col min="11" max="11" width="14" style="5" bestFit="1" customWidth="1"/>
    <col min="12" max="12" width="15" style="5" bestFit="1" customWidth="1"/>
    <col min="13" max="13" width="18.44140625" style="5" bestFit="1" customWidth="1"/>
    <col min="14" max="14" width="24.5546875" style="5" customWidth="1"/>
    <col min="15" max="15" width="19.33203125" style="5" customWidth="1"/>
    <col min="16" max="16384" width="9.109375" style="5"/>
  </cols>
  <sheetData>
    <row r="1" spans="1:13" ht="34.5" customHeight="1" thickBot="1" x14ac:dyDescent="0.3">
      <c r="A1" s="104"/>
      <c r="B1" s="28"/>
      <c r="C1" s="29" t="s">
        <v>19</v>
      </c>
      <c r="D1" s="106" t="s">
        <v>20</v>
      </c>
      <c r="E1" s="107"/>
      <c r="F1" s="30"/>
      <c r="G1" s="31"/>
      <c r="H1" s="32" t="s">
        <v>21</v>
      </c>
    </row>
    <row r="2" spans="1:13" ht="39" customHeight="1" thickBot="1" x14ac:dyDescent="0.3">
      <c r="A2" s="105"/>
      <c r="B2" s="33" t="s">
        <v>22</v>
      </c>
      <c r="C2" s="34" t="s">
        <v>23</v>
      </c>
      <c r="D2" s="35" t="s">
        <v>24</v>
      </c>
      <c r="E2" s="36" t="s">
        <v>25</v>
      </c>
      <c r="F2" s="37" t="s">
        <v>43</v>
      </c>
      <c r="G2" s="38" t="s">
        <v>26</v>
      </c>
      <c r="H2" s="39" t="s">
        <v>27</v>
      </c>
      <c r="J2" s="40" t="s">
        <v>28</v>
      </c>
    </row>
    <row r="3" spans="1:13" ht="14.4" x14ac:dyDescent="0.25">
      <c r="A3" s="41" t="str">
        <f>'1'!A4</f>
        <v>Austin Commercial</v>
      </c>
      <c r="B3" s="42">
        <f>J3*D3</f>
        <v>1877326.7582694001</v>
      </c>
      <c r="C3" s="43">
        <v>75000</v>
      </c>
      <c r="D3" s="44">
        <v>3.363E-2</v>
      </c>
      <c r="E3" s="43">
        <v>86443</v>
      </c>
      <c r="F3" s="43">
        <f>E3*F7</f>
        <v>1728860</v>
      </c>
      <c r="G3" s="45">
        <v>995835</v>
      </c>
      <c r="H3" s="46">
        <f>B3+C3+F3+G3</f>
        <v>4677021.7582694003</v>
      </c>
      <c r="J3" s="47">
        <f>(C7-(F3+G3)-C3)/(D3+1)</f>
        <v>55822978.241730601</v>
      </c>
      <c r="K3" s="48"/>
      <c r="L3" s="48"/>
      <c r="M3" s="48"/>
    </row>
    <row r="4" spans="1:13" ht="14.4" x14ac:dyDescent="0.25">
      <c r="A4" s="41" t="str">
        <f>'1'!A5</f>
        <v>Turner Construction</v>
      </c>
      <c r="B4" s="42">
        <f>J4*D4</f>
        <v>1874786.4874721873</v>
      </c>
      <c r="C4" s="49">
        <v>117777</v>
      </c>
      <c r="D4" s="50">
        <v>3.3700000000000001E-2</v>
      </c>
      <c r="E4" s="49">
        <v>99927</v>
      </c>
      <c r="F4" s="43">
        <f>E4*F7</f>
        <v>1998540</v>
      </c>
      <c r="G4" s="51">
        <v>877250</v>
      </c>
      <c r="H4" s="46">
        <f t="shared" ref="H4:H5" si="0">B4+C4+F4+G4</f>
        <v>4868353.4874721877</v>
      </c>
      <c r="J4" s="52">
        <f>(C7-(F4+G4)-C4)/(D4+1)</f>
        <v>55631646.512527809</v>
      </c>
      <c r="K4" s="48"/>
      <c r="L4" s="48"/>
      <c r="M4" s="48"/>
    </row>
    <row r="5" spans="1:13" ht="14.4" x14ac:dyDescent="0.25">
      <c r="A5" s="41" t="str">
        <f>'1'!A6</f>
        <v>Vaughn Construction</v>
      </c>
      <c r="B5" s="42">
        <f>J5*D5</f>
        <v>1550440.3381995133</v>
      </c>
      <c r="C5" s="49">
        <v>150000</v>
      </c>
      <c r="D5" s="50">
        <v>2.75E-2</v>
      </c>
      <c r="E5" s="49">
        <v>73500</v>
      </c>
      <c r="F5" s="43">
        <f>E5*F7</f>
        <v>1470000</v>
      </c>
      <c r="G5" s="51">
        <v>949911</v>
      </c>
      <c r="H5" s="46">
        <f t="shared" si="0"/>
        <v>4120351.338199513</v>
      </c>
      <c r="J5" s="52">
        <f>(C7-(F5+G5)-C5)/(D5+1)</f>
        <v>56379648.661800481</v>
      </c>
      <c r="K5" s="48"/>
      <c r="L5" s="48"/>
      <c r="M5" s="48"/>
    </row>
    <row r="6" spans="1:13" ht="13.8" thickBot="1" x14ac:dyDescent="0.3">
      <c r="A6" s="53"/>
      <c r="B6" s="53"/>
      <c r="C6" s="54"/>
      <c r="D6" s="54"/>
      <c r="E6" s="54"/>
      <c r="F6" s="54"/>
      <c r="G6" s="54"/>
      <c r="H6" s="54"/>
    </row>
    <row r="7" spans="1:13" ht="15" thickBot="1" x14ac:dyDescent="0.3">
      <c r="A7" s="53"/>
      <c r="B7" s="55" t="s">
        <v>29</v>
      </c>
      <c r="C7" s="86">
        <v>60500000</v>
      </c>
      <c r="E7" s="56" t="s">
        <v>30</v>
      </c>
      <c r="F7" s="82">
        <v>20</v>
      </c>
      <c r="G7" s="56" t="s">
        <v>31</v>
      </c>
      <c r="H7" s="57">
        <f>MIN(H3:H5)</f>
        <v>4120351.338199513</v>
      </c>
    </row>
    <row r="8" spans="1:13" x14ac:dyDescent="0.25">
      <c r="B8" s="58"/>
    </row>
    <row r="9" spans="1:13" x14ac:dyDescent="0.25">
      <c r="A9" s="53"/>
      <c r="B9" s="59"/>
      <c r="C9" s="59"/>
      <c r="D9" s="53"/>
      <c r="E9" s="53"/>
      <c r="F9" s="53"/>
      <c r="G9" s="53"/>
    </row>
    <row r="10" spans="1:13" ht="15" thickBot="1" x14ac:dyDescent="0.35">
      <c r="A10" s="60" t="s">
        <v>32</v>
      </c>
      <c r="B10" s="60" t="s">
        <v>33</v>
      </c>
      <c r="C10" s="60"/>
      <c r="D10" s="60"/>
      <c r="E10" s="60"/>
      <c r="F10" s="60"/>
      <c r="G10" s="60"/>
      <c r="H10" s="60"/>
    </row>
    <row r="11" spans="1:13" ht="21.6" thickBot="1" x14ac:dyDescent="0.3">
      <c r="A11" s="108" t="s">
        <v>34</v>
      </c>
      <c r="B11" s="109"/>
      <c r="C11" s="109"/>
      <c r="D11" s="109"/>
      <c r="E11" s="110"/>
      <c r="F11" s="61"/>
      <c r="G11" s="53"/>
      <c r="H11" s="62"/>
      <c r="I11" s="62"/>
      <c r="J11" s="62"/>
      <c r="K11" s="63"/>
      <c r="M11" s="62"/>
    </row>
    <row r="12" spans="1:13" ht="13.8" thickBot="1" x14ac:dyDescent="0.3">
      <c r="A12" s="64"/>
      <c r="B12" s="65" t="s">
        <v>16</v>
      </c>
      <c r="C12" s="66" t="s">
        <v>14</v>
      </c>
      <c r="D12" s="67" t="s">
        <v>35</v>
      </c>
      <c r="E12" s="67" t="s">
        <v>36</v>
      </c>
      <c r="F12" s="68"/>
      <c r="G12" s="69"/>
      <c r="H12" s="70"/>
      <c r="I12" s="63"/>
      <c r="J12" s="63"/>
      <c r="K12" s="63"/>
      <c r="L12" s="70"/>
      <c r="M12" s="63"/>
    </row>
    <row r="13" spans="1:13" ht="14.4" x14ac:dyDescent="0.25">
      <c r="A13" s="71" t="str">
        <f>A3</f>
        <v>Austin Commercial</v>
      </c>
      <c r="B13" s="72">
        <f>((1-(H3-H7)/H7)*30)</f>
        <v>25.946920242632967</v>
      </c>
      <c r="C13" s="73">
        <f>RANK(B13,$B$13:$B$15,0)</f>
        <v>2</v>
      </c>
      <c r="D13" s="74">
        <f>$H$7-H3</f>
        <v>-556670.4200698873</v>
      </c>
      <c r="E13" s="75">
        <f>(-D13/$H$7)</f>
        <v>0.13510265857890116</v>
      </c>
      <c r="F13" s="76"/>
      <c r="G13" s="77"/>
      <c r="H13" s="63"/>
      <c r="I13" s="62"/>
      <c r="J13" s="62"/>
      <c r="K13" s="62"/>
      <c r="L13" s="70"/>
      <c r="M13" s="62"/>
    </row>
    <row r="14" spans="1:13" ht="14.4" x14ac:dyDescent="0.25">
      <c r="A14" s="71" t="str">
        <f t="shared" ref="A14:A15" si="1">A4</f>
        <v>Turner Construction</v>
      </c>
      <c r="B14" s="78">
        <f>((1-(H4-H7)/H7)*30)</f>
        <v>24.5538468357929</v>
      </c>
      <c r="C14" s="73">
        <f>RANK(B14,$B$13:$B$15,0)</f>
        <v>3</v>
      </c>
      <c r="D14" s="74">
        <f>$H$7-H4</f>
        <v>-748002.14927267469</v>
      </c>
      <c r="E14" s="75">
        <f>(-D14/$H$7)</f>
        <v>0.18153843880690337</v>
      </c>
      <c r="F14" s="76"/>
      <c r="G14" s="77"/>
      <c r="H14" s="63"/>
      <c r="I14" s="62"/>
      <c r="J14" s="62"/>
      <c r="K14" s="62"/>
      <c r="L14" s="70"/>
      <c r="M14" s="62"/>
    </row>
    <row r="15" spans="1:13" ht="14.4" x14ac:dyDescent="0.25">
      <c r="A15" s="71" t="str">
        <f t="shared" si="1"/>
        <v>Vaughn Construction</v>
      </c>
      <c r="B15" s="78">
        <f>((1-(H5-H7)/H7)*30)</f>
        <v>30</v>
      </c>
      <c r="C15" s="73">
        <f>RANK(B15,$B$13:$B$15,0)</f>
        <v>1</v>
      </c>
      <c r="D15" s="74">
        <f>$H$7-H5</f>
        <v>0</v>
      </c>
      <c r="E15" s="75">
        <f>(-D15/$H$7)</f>
        <v>0</v>
      </c>
      <c r="F15" s="76"/>
      <c r="G15" s="79" t="s">
        <v>21</v>
      </c>
      <c r="H15" s="63"/>
      <c r="I15" s="62"/>
      <c r="J15" s="62"/>
      <c r="K15" s="62"/>
      <c r="L15" s="70"/>
      <c r="M15" s="62"/>
    </row>
    <row r="16" spans="1:13" x14ac:dyDescent="0.25">
      <c r="H16" s="62"/>
      <c r="I16" s="62"/>
      <c r="J16" s="62"/>
      <c r="K16" s="62"/>
      <c r="L16" s="62"/>
      <c r="M16" s="62"/>
    </row>
    <row r="17" spans="6:13" ht="13.8" thickBot="1" x14ac:dyDescent="0.3">
      <c r="H17" s="62"/>
      <c r="I17" s="62"/>
      <c r="J17" s="62"/>
      <c r="K17" s="62"/>
      <c r="L17" s="62"/>
      <c r="M17" s="62"/>
    </row>
    <row r="18" spans="6:13" ht="77.25" customHeight="1" thickBot="1" x14ac:dyDescent="0.3">
      <c r="F18" s="87" t="s">
        <v>44</v>
      </c>
      <c r="H18" s="80"/>
      <c r="I18" s="62"/>
      <c r="J18" s="81"/>
      <c r="K18" s="81"/>
      <c r="L18" s="81"/>
      <c r="M18" s="81"/>
    </row>
  </sheetData>
  <mergeCells count="3">
    <mergeCell ref="A1:A2"/>
    <mergeCell ref="D1:E1"/>
    <mergeCell ref="A11:E11"/>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6"/>
  <sheetViews>
    <sheetView tabSelected="1" workbookViewId="0">
      <selection activeCell="P7" sqref="P7"/>
    </sheetView>
  </sheetViews>
  <sheetFormatPr defaultColWidth="9.109375" defaultRowHeight="15" x14ac:dyDescent="0.25"/>
  <cols>
    <col min="1" max="1" width="33" style="10" customWidth="1"/>
    <col min="2" max="3" width="7" style="10" bestFit="1" customWidth="1"/>
    <col min="4" max="6" width="7.6640625" style="10" customWidth="1"/>
    <col min="7" max="7" width="8.88671875" style="10" hidden="1" customWidth="1"/>
    <col min="8" max="8" width="7.5546875" style="10" customWidth="1"/>
    <col min="9" max="9" width="8.33203125" style="10" customWidth="1"/>
    <col min="10" max="13" width="4.109375" style="10" bestFit="1" customWidth="1"/>
    <col min="14" max="14" width="4.109375" style="10" customWidth="1"/>
    <col min="15" max="15" width="7.109375" style="10" bestFit="1" customWidth="1"/>
    <col min="16" max="16384" width="9.109375" style="10"/>
  </cols>
  <sheetData>
    <row r="1" spans="1:16" x14ac:dyDescent="0.25">
      <c r="A1" s="8" t="s">
        <v>12</v>
      </c>
      <c r="B1" s="9"/>
      <c r="C1" s="8"/>
      <c r="D1" s="8"/>
      <c r="E1" s="8"/>
      <c r="F1" s="8"/>
      <c r="G1" s="8"/>
      <c r="H1" s="8"/>
    </row>
    <row r="2" spans="1:16" ht="6" customHeight="1" x14ac:dyDescent="0.25">
      <c r="A2" s="8"/>
      <c r="B2" s="9"/>
      <c r="C2" s="8"/>
      <c r="D2" s="8"/>
      <c r="E2" s="8"/>
      <c r="F2" s="8"/>
      <c r="G2" s="8"/>
      <c r="H2" s="8"/>
    </row>
    <row r="3" spans="1:16" x14ac:dyDescent="0.25">
      <c r="A3" s="111" t="s">
        <v>45</v>
      </c>
      <c r="B3" s="111"/>
      <c r="C3" s="111"/>
      <c r="D3" s="111"/>
      <c r="E3" s="111"/>
      <c r="F3" s="111"/>
      <c r="G3" s="111"/>
      <c r="H3" s="111"/>
    </row>
    <row r="4" spans="1:16" x14ac:dyDescent="0.25">
      <c r="A4" s="9"/>
      <c r="B4" s="9"/>
      <c r="C4" s="9"/>
      <c r="D4" s="9"/>
      <c r="E4" s="9"/>
      <c r="F4" s="9"/>
      <c r="G4" s="11"/>
      <c r="H4" s="11"/>
    </row>
    <row r="5" spans="1:16" ht="15.6" x14ac:dyDescent="0.3">
      <c r="G5" s="23" t="s">
        <v>17</v>
      </c>
      <c r="H5" s="12"/>
      <c r="I5" s="23"/>
      <c r="J5" s="12"/>
      <c r="O5" s="112" t="s">
        <v>14</v>
      </c>
      <c r="P5" s="112"/>
    </row>
    <row r="6" spans="1:16" s="15" customFormat="1" ht="135" customHeight="1" x14ac:dyDescent="0.25">
      <c r="A6" s="13"/>
      <c r="B6" s="14" t="s">
        <v>1</v>
      </c>
      <c r="C6" s="14" t="s">
        <v>2</v>
      </c>
      <c r="D6" s="14" t="s">
        <v>3</v>
      </c>
      <c r="E6" s="14" t="s">
        <v>4</v>
      </c>
      <c r="F6" s="14" t="s">
        <v>5</v>
      </c>
      <c r="G6" s="25" t="s">
        <v>15</v>
      </c>
      <c r="I6" s="10"/>
      <c r="J6" s="14" t="str">
        <f>B6</f>
        <v>Evaluator 1</v>
      </c>
      <c r="K6" s="14" t="str">
        <f>C6</f>
        <v>Evaluator 2</v>
      </c>
      <c r="L6" s="14" t="str">
        <f>D6</f>
        <v>Evaluator 3</v>
      </c>
      <c r="M6" s="14" t="str">
        <f>E6</f>
        <v>Evaluator 4</v>
      </c>
      <c r="N6" s="14" t="str">
        <f>F6</f>
        <v>Evaluator 5</v>
      </c>
      <c r="O6" s="25" t="s">
        <v>18</v>
      </c>
      <c r="P6" s="21" t="s">
        <v>13</v>
      </c>
    </row>
    <row r="7" spans="1:16" s="84" customFormat="1" ht="16.5" customHeight="1" x14ac:dyDescent="0.25">
      <c r="A7" s="97" t="str">
        <f>'1'!A4</f>
        <v>Austin Commercial</v>
      </c>
      <c r="B7" s="98">
        <f>'1'!J4</f>
        <v>89.546920242632964</v>
      </c>
      <c r="C7" s="98">
        <f>'2'!J4</f>
        <v>85.94692024263297</v>
      </c>
      <c r="D7" s="98">
        <f>'3'!J4</f>
        <v>95.94692024263297</v>
      </c>
      <c r="E7" s="98">
        <f>'4'!J4</f>
        <v>89.346920242632962</v>
      </c>
      <c r="F7" s="98">
        <f>'5'!J4</f>
        <v>93.346920242632962</v>
      </c>
      <c r="G7" s="101">
        <f>AVERAGE(B7:F7)</f>
        <v>90.826920242632966</v>
      </c>
      <c r="H7" s="102"/>
      <c r="I7" s="102"/>
      <c r="J7" s="99">
        <f>RANK(B7,$B$7:$B$9,0)</f>
        <v>1</v>
      </c>
      <c r="K7" s="99">
        <f>RANK(C7,$C$7:$C$9,0)</f>
        <v>2</v>
      </c>
      <c r="L7" s="99">
        <f>RANK(D7,$D$7:$D$9,0)</f>
        <v>1</v>
      </c>
      <c r="M7" s="99">
        <f>RANK(E7,$E$7:$E$9,0)</f>
        <v>2</v>
      </c>
      <c r="N7" s="99">
        <f>RANK(F7,$F$7:$F$9,0)</f>
        <v>1</v>
      </c>
      <c r="O7" s="103">
        <f>AVERAGE(J7:N7)</f>
        <v>1.4</v>
      </c>
      <c r="P7" s="100">
        <f>RANK(O7,$O$7:$O$9,1)</f>
        <v>1</v>
      </c>
    </row>
    <row r="8" spans="1:16" ht="16.5" customHeight="1" x14ac:dyDescent="0.25">
      <c r="A8" s="17" t="str">
        <f>'1'!A5</f>
        <v>Turner Construction</v>
      </c>
      <c r="B8" s="83">
        <f>'1'!J5</f>
        <v>77.453846835792902</v>
      </c>
      <c r="C8" s="83">
        <f>'2'!J5</f>
        <v>69.053846835792896</v>
      </c>
      <c r="D8" s="83">
        <f>'3'!J5</f>
        <v>80.553846835792896</v>
      </c>
      <c r="E8" s="83">
        <f>'4'!J5</f>
        <v>73.553846835792896</v>
      </c>
      <c r="F8" s="83">
        <f>'5'!J5</f>
        <v>78.053846835792896</v>
      </c>
      <c r="G8" s="26">
        <f>AVERAGE(B8:F8)</f>
        <v>75.733846835792903</v>
      </c>
      <c r="H8" s="24"/>
      <c r="I8" s="24"/>
      <c r="J8" s="16">
        <f>RANK(B8,$B$7:$B$9,0)</f>
        <v>3</v>
      </c>
      <c r="K8" s="16">
        <f>RANK(C8,$C$7:$C$9,0)</f>
        <v>3</v>
      </c>
      <c r="L8" s="16">
        <f>RANK(D8,$D$7:$D$9,0)</f>
        <v>3</v>
      </c>
      <c r="M8" s="16">
        <f>RANK(E8,$E$7:$E$9,0)</f>
        <v>3</v>
      </c>
      <c r="N8" s="16">
        <f>RANK(F8,$F$7:$F$9,0)</f>
        <v>3</v>
      </c>
      <c r="O8" s="27">
        <f>AVERAGE(J8:N8)</f>
        <v>3</v>
      </c>
      <c r="P8" s="19">
        <f>RANK(O8,$O$7:$O$9,1)</f>
        <v>3</v>
      </c>
    </row>
    <row r="9" spans="1:16" ht="16.5" customHeight="1" x14ac:dyDescent="0.25">
      <c r="A9" s="17" t="str">
        <f>'1'!A6</f>
        <v>Vaughn Construction</v>
      </c>
      <c r="B9" s="83">
        <f>'1'!J6</f>
        <v>88</v>
      </c>
      <c r="C9" s="83">
        <f>'2'!J6</f>
        <v>86.5</v>
      </c>
      <c r="D9" s="83">
        <f>'3'!J6</f>
        <v>91</v>
      </c>
      <c r="E9" s="83">
        <f>'4'!J6</f>
        <v>92.4</v>
      </c>
      <c r="F9" s="83">
        <f>'5'!J6</f>
        <v>90.1</v>
      </c>
      <c r="G9" s="26">
        <f>AVERAGE(B9:F9)</f>
        <v>89.6</v>
      </c>
      <c r="H9" s="24"/>
      <c r="I9" s="24"/>
      <c r="J9" s="16">
        <f>RANK(B9,$B$7:$B$9,0)</f>
        <v>2</v>
      </c>
      <c r="K9" s="16">
        <f>RANK(C9,$C$7:$C$9,0)</f>
        <v>1</v>
      </c>
      <c r="L9" s="16">
        <f>RANK(D9,$D$7:$D$9,0)</f>
        <v>2</v>
      </c>
      <c r="M9" s="16">
        <f>RANK(E9,$E$7:$E$9,0)</f>
        <v>1</v>
      </c>
      <c r="N9" s="16">
        <f>RANK(F9,$F$7:$F$9,0)</f>
        <v>2</v>
      </c>
      <c r="O9" s="27">
        <f>AVERAGE(J9:N9)</f>
        <v>1.6</v>
      </c>
      <c r="P9" s="19">
        <f>RANK(O9,$O$7:$O$9,1)</f>
        <v>2</v>
      </c>
    </row>
    <row r="10" spans="1:16" x14ac:dyDescent="0.25">
      <c r="I10" s="22"/>
    </row>
    <row r="15" spans="1:16" x14ac:dyDescent="0.25">
      <c r="A15" s="18"/>
    </row>
    <row r="16" spans="1:16" x14ac:dyDescent="0.25">
      <c r="A16" s="18"/>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CF0EC-B03A-487B-A205-54525B682E95}">
  <dimension ref="A1:Y47"/>
  <sheetViews>
    <sheetView zoomScaleNormal="100" workbookViewId="0">
      <selection activeCell="H13" sqref="H13:J13"/>
    </sheetView>
  </sheetViews>
  <sheetFormatPr defaultColWidth="9.109375" defaultRowHeight="13.2" x14ac:dyDescent="0.25"/>
  <cols>
    <col min="1" max="1" width="20.77734375" style="115" customWidth="1"/>
    <col min="2" max="25" width="9.5546875" style="115" customWidth="1"/>
    <col min="26" max="16384" width="9.109375" style="115"/>
  </cols>
  <sheetData>
    <row r="1" spans="1:25" ht="15.75" customHeight="1" x14ac:dyDescent="0.3">
      <c r="A1" s="113" t="s">
        <v>46</v>
      </c>
      <c r="B1" s="113"/>
      <c r="C1" s="113"/>
      <c r="D1" s="113"/>
      <c r="E1" s="113"/>
      <c r="F1" s="113"/>
      <c r="G1" s="113"/>
      <c r="H1" s="113"/>
      <c r="I1" s="113"/>
      <c r="J1" s="114"/>
    </row>
    <row r="2" spans="1:25" ht="15.6" x14ac:dyDescent="0.3">
      <c r="A2" s="116" t="s">
        <v>45</v>
      </c>
      <c r="B2" s="116"/>
      <c r="C2" s="116"/>
      <c r="D2" s="116"/>
      <c r="E2" s="116"/>
      <c r="F2" s="116"/>
      <c r="G2" s="116"/>
      <c r="H2" s="116"/>
      <c r="I2" s="116"/>
      <c r="J2" s="117"/>
    </row>
    <row r="3" spans="1:25" x14ac:dyDescent="0.25">
      <c r="A3" s="118" t="s">
        <v>47</v>
      </c>
      <c r="B3" s="119"/>
      <c r="C3" s="119"/>
      <c r="D3" s="119"/>
    </row>
    <row r="4" spans="1:25" ht="15" customHeight="1" x14ac:dyDescent="0.25">
      <c r="A4" s="118" t="s">
        <v>48</v>
      </c>
      <c r="B4" s="120" t="s">
        <v>49</v>
      </c>
      <c r="C4" s="120"/>
      <c r="D4" s="120"/>
      <c r="E4" s="121"/>
    </row>
    <row r="5" spans="1:25" ht="20.25" customHeight="1" x14ac:dyDescent="0.3">
      <c r="A5" s="122" t="s">
        <v>50</v>
      </c>
      <c r="B5" s="122"/>
      <c r="C5" s="123"/>
      <c r="D5" s="123"/>
      <c r="E5" s="123"/>
      <c r="F5" s="123"/>
      <c r="G5" s="123"/>
    </row>
    <row r="6" spans="1:25" ht="27" customHeight="1" thickBot="1" x14ac:dyDescent="0.3">
      <c r="A6" s="124"/>
      <c r="B6" s="125" t="s">
        <v>51</v>
      </c>
      <c r="C6" s="125"/>
      <c r="D6" s="125"/>
      <c r="E6" s="125"/>
      <c r="F6" s="125"/>
      <c r="G6" s="125"/>
      <c r="H6" s="125"/>
      <c r="I6" s="125"/>
    </row>
    <row r="7" spans="1:25" ht="20.25" customHeight="1" x14ac:dyDescent="0.3">
      <c r="A7" s="126" t="s">
        <v>52</v>
      </c>
      <c r="B7" s="126"/>
      <c r="C7" s="127"/>
      <c r="D7" s="128"/>
      <c r="E7" s="128"/>
      <c r="F7" s="128"/>
      <c r="G7" s="128"/>
    </row>
    <row r="8" spans="1:25" ht="27" customHeight="1" thickBot="1" x14ac:dyDescent="0.3">
      <c r="A8" s="124"/>
      <c r="B8" s="125" t="s">
        <v>53</v>
      </c>
      <c r="C8" s="125"/>
      <c r="D8" s="125"/>
      <c r="E8" s="125"/>
      <c r="F8" s="125"/>
      <c r="G8" s="125"/>
      <c r="H8" s="125"/>
      <c r="I8" s="125"/>
    </row>
    <row r="9" spans="1:25" ht="15" customHeight="1" x14ac:dyDescent="0.25"/>
    <row r="10" spans="1:25" ht="15" customHeight="1" x14ac:dyDescent="0.25"/>
    <row r="11" spans="1:25" ht="11.25" customHeight="1" thickBot="1" x14ac:dyDescent="0.3"/>
    <row r="12" spans="1:25" s="129" customFormat="1" ht="13.8" thickBot="1" x14ac:dyDescent="0.3">
      <c r="B12" s="130" t="s">
        <v>54</v>
      </c>
      <c r="C12" s="131"/>
      <c r="D12" s="132"/>
      <c r="E12" s="133" t="s">
        <v>55</v>
      </c>
      <c r="F12" s="134"/>
      <c r="G12" s="135"/>
      <c r="H12" s="133" t="s">
        <v>56</v>
      </c>
      <c r="I12" s="134"/>
      <c r="J12" s="135"/>
      <c r="K12" s="133" t="s">
        <v>57</v>
      </c>
      <c r="L12" s="134"/>
      <c r="M12" s="135"/>
      <c r="N12" s="133" t="s">
        <v>58</v>
      </c>
      <c r="O12" s="134"/>
      <c r="P12" s="135"/>
      <c r="Q12" s="133" t="s">
        <v>59</v>
      </c>
      <c r="R12" s="134"/>
      <c r="S12" s="135"/>
      <c r="T12" s="133" t="s">
        <v>60</v>
      </c>
      <c r="U12" s="134"/>
      <c r="V12" s="135"/>
      <c r="W12" s="133" t="s">
        <v>61</v>
      </c>
      <c r="X12" s="134"/>
      <c r="Y12" s="135"/>
    </row>
    <row r="13" spans="1:25" s="129" customFormat="1" ht="78.75" customHeight="1" x14ac:dyDescent="0.25">
      <c r="B13" s="136" t="s">
        <v>62</v>
      </c>
      <c r="C13" s="137"/>
      <c r="D13" s="138"/>
      <c r="E13" s="139" t="s">
        <v>63</v>
      </c>
      <c r="F13" s="140"/>
      <c r="G13" s="141"/>
      <c r="H13" s="139" t="s">
        <v>64</v>
      </c>
      <c r="I13" s="140"/>
      <c r="J13" s="141"/>
      <c r="K13" s="139" t="s">
        <v>65</v>
      </c>
      <c r="L13" s="140"/>
      <c r="M13" s="141"/>
      <c r="N13" s="139" t="s">
        <v>66</v>
      </c>
      <c r="O13" s="140"/>
      <c r="P13" s="141"/>
      <c r="Q13" s="139" t="s">
        <v>67</v>
      </c>
      <c r="R13" s="140"/>
      <c r="S13" s="141"/>
      <c r="T13" s="139" t="s">
        <v>68</v>
      </c>
      <c r="U13" s="140"/>
      <c r="V13" s="141"/>
      <c r="W13" s="136" t="s">
        <v>69</v>
      </c>
      <c r="X13" s="137"/>
      <c r="Y13" s="138"/>
    </row>
    <row r="14" spans="1:25" s="146" customFormat="1" ht="11.25" customHeight="1" x14ac:dyDescent="0.2">
      <c r="A14" s="142"/>
      <c r="B14" s="143" t="s">
        <v>70</v>
      </c>
      <c r="C14" s="144"/>
      <c r="D14" s="145"/>
      <c r="E14" s="143" t="s">
        <v>70</v>
      </c>
      <c r="F14" s="144"/>
      <c r="G14" s="145"/>
      <c r="H14" s="143" t="s">
        <v>70</v>
      </c>
      <c r="I14" s="144"/>
      <c r="J14" s="145"/>
      <c r="K14" s="143" t="s">
        <v>70</v>
      </c>
      <c r="L14" s="144"/>
      <c r="M14" s="145"/>
      <c r="N14" s="143" t="s">
        <v>70</v>
      </c>
      <c r="O14" s="144"/>
      <c r="P14" s="145"/>
      <c r="Q14" s="143" t="s">
        <v>70</v>
      </c>
      <c r="R14" s="144"/>
      <c r="S14" s="145"/>
      <c r="T14" s="143" t="s">
        <v>70</v>
      </c>
      <c r="U14" s="144"/>
      <c r="V14" s="145"/>
      <c r="W14" s="143" t="s">
        <v>70</v>
      </c>
      <c r="X14" s="144"/>
      <c r="Y14" s="145"/>
    </row>
    <row r="15" spans="1:25" s="146" customFormat="1" x14ac:dyDescent="0.25">
      <c r="A15" s="147" t="s">
        <v>40</v>
      </c>
      <c r="B15" s="148"/>
      <c r="C15" s="149"/>
      <c r="D15" s="150"/>
      <c r="E15" s="151"/>
      <c r="F15" s="152"/>
      <c r="G15" s="153"/>
      <c r="H15" s="151"/>
      <c r="I15" s="152"/>
      <c r="J15" s="153"/>
      <c r="K15" s="151"/>
      <c r="L15" s="152"/>
      <c r="M15" s="153"/>
      <c r="N15" s="151"/>
      <c r="O15" s="152"/>
      <c r="P15" s="153"/>
      <c r="Q15" s="151"/>
      <c r="R15" s="152"/>
      <c r="S15" s="153"/>
      <c r="T15" s="151"/>
      <c r="U15" s="152"/>
      <c r="V15" s="153"/>
      <c r="W15" s="148"/>
      <c r="X15" s="149"/>
      <c r="Y15" s="150"/>
    </row>
    <row r="16" spans="1:25" s="146" customFormat="1" x14ac:dyDescent="0.25">
      <c r="A16" s="154" t="s">
        <v>41</v>
      </c>
      <c r="B16" s="155"/>
      <c r="C16" s="156"/>
      <c r="D16" s="157"/>
      <c r="E16" s="158"/>
      <c r="F16" s="159"/>
      <c r="G16" s="160"/>
      <c r="H16" s="158"/>
      <c r="I16" s="159"/>
      <c r="J16" s="160"/>
      <c r="K16" s="158"/>
      <c r="L16" s="159"/>
      <c r="M16" s="160"/>
      <c r="N16" s="158"/>
      <c r="O16" s="159"/>
      <c r="P16" s="160"/>
      <c r="Q16" s="158"/>
      <c r="R16" s="159"/>
      <c r="S16" s="160"/>
      <c r="T16" s="158"/>
      <c r="U16" s="159"/>
      <c r="V16" s="160"/>
      <c r="W16" s="155"/>
      <c r="X16" s="156"/>
      <c r="Y16" s="157"/>
    </row>
    <row r="17" spans="1:25" s="146" customFormat="1" x14ac:dyDescent="0.25">
      <c r="A17" s="154" t="s">
        <v>42</v>
      </c>
      <c r="B17" s="155"/>
      <c r="C17" s="156"/>
      <c r="D17" s="157"/>
      <c r="E17" s="158"/>
      <c r="F17" s="159"/>
      <c r="G17" s="160"/>
      <c r="H17" s="158"/>
      <c r="I17" s="159"/>
      <c r="J17" s="160"/>
      <c r="K17" s="158"/>
      <c r="L17" s="159"/>
      <c r="M17" s="160"/>
      <c r="N17" s="158"/>
      <c r="O17" s="159"/>
      <c r="P17" s="160"/>
      <c r="Q17" s="158"/>
      <c r="R17" s="159"/>
      <c r="S17" s="160"/>
      <c r="T17" s="158"/>
      <c r="U17" s="159"/>
      <c r="V17" s="160"/>
      <c r="W17" s="155"/>
      <c r="X17" s="156"/>
      <c r="Y17" s="157"/>
    </row>
    <row r="18" spans="1:25" s="162" customFormat="1" ht="7.5" customHeight="1" x14ac:dyDescent="0.25">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row>
    <row r="19" spans="1:25" s="163" customFormat="1" ht="6.75" customHeight="1" x14ac:dyDescent="0.25"/>
    <row r="21" spans="1:25" x14ac:dyDescent="0.25">
      <c r="A21" s="164"/>
      <c r="G21" s="165"/>
      <c r="H21" s="165"/>
    </row>
    <row r="22" spans="1:25" x14ac:dyDescent="0.25">
      <c r="A22" s="166" t="s">
        <v>71</v>
      </c>
      <c r="G22" s="165"/>
      <c r="H22" s="165"/>
      <c r="I22" s="165"/>
      <c r="J22" s="165"/>
    </row>
    <row r="23" spans="1:25" ht="14.4" x14ac:dyDescent="0.3">
      <c r="A23" s="167"/>
      <c r="B23" s="168"/>
      <c r="C23" s="169"/>
      <c r="F23" s="167"/>
      <c r="G23" s="165"/>
      <c r="H23" s="165"/>
      <c r="I23" s="165"/>
      <c r="J23" s="165"/>
    </row>
    <row r="24" spans="1:25" ht="14.4" x14ac:dyDescent="0.3">
      <c r="A24" s="167"/>
      <c r="B24" s="168"/>
      <c r="C24" s="169"/>
      <c r="F24" s="167"/>
      <c r="G24" s="165"/>
      <c r="H24" s="165"/>
      <c r="I24" s="165"/>
      <c r="J24" s="165"/>
    </row>
    <row r="25" spans="1:25" ht="14.4" x14ac:dyDescent="0.3">
      <c r="A25" s="167"/>
      <c r="B25" s="168"/>
      <c r="C25" s="169"/>
      <c r="F25" s="167"/>
      <c r="G25" s="165"/>
      <c r="H25" s="165"/>
      <c r="I25" s="165"/>
      <c r="J25" s="165"/>
    </row>
    <row r="26" spans="1:25" ht="14.4" x14ac:dyDescent="0.3">
      <c r="A26" s="170"/>
      <c r="B26" s="171"/>
      <c r="C26" s="172"/>
      <c r="D26" s="173"/>
      <c r="E26" s="173"/>
      <c r="F26" s="170"/>
      <c r="G26" s="174"/>
      <c r="H26" s="174"/>
      <c r="I26" s="165"/>
      <c r="J26" s="165"/>
    </row>
    <row r="27" spans="1:25" ht="14.4" x14ac:dyDescent="0.3">
      <c r="A27" s="167"/>
      <c r="B27" s="168"/>
      <c r="C27" s="169"/>
      <c r="F27" s="167"/>
      <c r="G27" s="165"/>
      <c r="H27" s="165"/>
      <c r="I27" s="165"/>
      <c r="J27" s="165"/>
    </row>
    <row r="28" spans="1:25" ht="14.4" x14ac:dyDescent="0.3">
      <c r="A28" s="167"/>
      <c r="B28" s="168"/>
      <c r="C28" s="169"/>
      <c r="F28" s="167"/>
      <c r="G28" s="165"/>
      <c r="H28" s="165"/>
      <c r="I28" s="165"/>
      <c r="J28" s="165"/>
    </row>
    <row r="29" spans="1:25" x14ac:dyDescent="0.25">
      <c r="I29" s="165"/>
      <c r="J29" s="165"/>
      <c r="K29" s="165"/>
      <c r="L29" s="165"/>
    </row>
    <row r="30" spans="1:25" x14ac:dyDescent="0.25">
      <c r="A30" s="175"/>
      <c r="I30" s="165"/>
      <c r="J30" s="165"/>
      <c r="K30" s="165"/>
      <c r="L30" s="165"/>
      <c r="M30" s="165"/>
    </row>
    <row r="31" spans="1:25" ht="14.4" x14ac:dyDescent="0.3">
      <c r="C31" s="169"/>
      <c r="L31" s="165"/>
      <c r="M31" s="165"/>
    </row>
    <row r="32" spans="1:25" x14ac:dyDescent="0.25">
      <c r="L32" s="165"/>
      <c r="M32" s="165"/>
    </row>
    <row r="33" spans="1:13" x14ac:dyDescent="0.25">
      <c r="L33" s="165"/>
      <c r="M33" s="165"/>
    </row>
    <row r="34" spans="1:13" x14ac:dyDescent="0.25">
      <c r="L34" s="165"/>
      <c r="M34" s="165"/>
    </row>
    <row r="47" spans="1:13" x14ac:dyDescent="0.25">
      <c r="A47" s="176" t="s">
        <v>72</v>
      </c>
    </row>
  </sheetData>
  <mergeCells count="56">
    <mergeCell ref="T17:V17"/>
    <mergeCell ref="W17:Y17"/>
    <mergeCell ref="B17:D17"/>
    <mergeCell ref="E17:G17"/>
    <mergeCell ref="H17:J17"/>
    <mergeCell ref="K17:M17"/>
    <mergeCell ref="N17:P17"/>
    <mergeCell ref="Q17:S17"/>
    <mergeCell ref="T15:V15"/>
    <mergeCell ref="W15:Y15"/>
    <mergeCell ref="B16:D16"/>
    <mergeCell ref="E16:G16"/>
    <mergeCell ref="H16:J16"/>
    <mergeCell ref="K16:M16"/>
    <mergeCell ref="N16:P16"/>
    <mergeCell ref="Q16:S16"/>
    <mergeCell ref="T16:V16"/>
    <mergeCell ref="W16:Y16"/>
    <mergeCell ref="B15:D15"/>
    <mergeCell ref="E15:G15"/>
    <mergeCell ref="H15:J15"/>
    <mergeCell ref="K15:M15"/>
    <mergeCell ref="N15:P15"/>
    <mergeCell ref="Q15:S15"/>
    <mergeCell ref="T13:V13"/>
    <mergeCell ref="W13:Y13"/>
    <mergeCell ref="B14:D14"/>
    <mergeCell ref="E14:G14"/>
    <mergeCell ref="H14:J14"/>
    <mergeCell ref="K14:M14"/>
    <mergeCell ref="N14:P14"/>
    <mergeCell ref="Q14:S14"/>
    <mergeCell ref="T14:V14"/>
    <mergeCell ref="W14:Y14"/>
    <mergeCell ref="N12:P12"/>
    <mergeCell ref="Q12:S12"/>
    <mergeCell ref="T12:V12"/>
    <mergeCell ref="W12:Y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6</vt:lpstr>
      <vt:lpstr>Cost Summary</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Hasan</cp:lastModifiedBy>
  <cp:lastPrinted>2013-06-21T21:40:12Z</cp:lastPrinted>
  <dcterms:created xsi:type="dcterms:W3CDTF">2013-06-21T21:38:22Z</dcterms:created>
  <dcterms:modified xsi:type="dcterms:W3CDTF">2022-08-16T15:18:52Z</dcterms:modified>
</cp:coreProperties>
</file>