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60" yWindow="2505" windowWidth="18105" windowHeight="11265" tabRatio="814" activeTab="8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Technical Summary" sheetId="4" r:id="rId9"/>
    <sheet name="Pricing Score Calculation" sheetId="27" r:id="rId10"/>
    <sheet name="Summary" sheetId="28" r:id="rId11"/>
    <sheet name="Evaluation Matrix" sheetId="29" r:id="rId12"/>
  </sheets>
  <externalReferences>
    <externalReference r:id="rId1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T9" i="29" l="1"/>
  <c r="U9" i="29" s="1"/>
  <c r="Q9" i="29"/>
  <c r="N9" i="29"/>
  <c r="K9" i="29"/>
  <c r="H9" i="29"/>
  <c r="E9" i="29"/>
  <c r="B9" i="29"/>
  <c r="T8" i="29"/>
  <c r="U8" i="29" s="1"/>
  <c r="Q8" i="29"/>
  <c r="N8" i="29"/>
  <c r="K8" i="29"/>
  <c r="H8" i="29"/>
  <c r="E8" i="29"/>
  <c r="B8" i="29"/>
  <c r="E1" i="29"/>
  <c r="D14" i="27" l="1"/>
  <c r="D15" i="27"/>
  <c r="D8" i="27"/>
  <c r="C8" i="27"/>
  <c r="H6" i="4"/>
  <c r="H5" i="4"/>
  <c r="B6" i="4"/>
  <c r="C6" i="4"/>
  <c r="D6" i="4"/>
  <c r="E6" i="4"/>
  <c r="F6" i="4"/>
  <c r="G6" i="4"/>
  <c r="G5" i="4"/>
  <c r="F5" i="4"/>
  <c r="E5" i="4"/>
  <c r="H5" i="26"/>
  <c r="H6" i="26"/>
  <c r="I6" i="26"/>
  <c r="A6" i="26"/>
  <c r="I5" i="26"/>
  <c r="A5" i="26"/>
  <c r="D5" i="4"/>
  <c r="C5" i="4"/>
  <c r="B5" i="4"/>
  <c r="I6" i="25"/>
  <c r="H6" i="25"/>
  <c r="A6" i="25"/>
  <c r="I5" i="25"/>
  <c r="H5" i="25"/>
  <c r="A5" i="25"/>
  <c r="I6" i="24"/>
  <c r="H6" i="24"/>
  <c r="A6" i="24"/>
  <c r="I5" i="24"/>
  <c r="H5" i="24"/>
  <c r="A5" i="24"/>
  <c r="I6" i="23"/>
  <c r="H6" i="23"/>
  <c r="A6" i="23"/>
  <c r="I5" i="23"/>
  <c r="H5" i="23"/>
  <c r="A5" i="23"/>
  <c r="I6" i="22"/>
  <c r="H6" i="22"/>
  <c r="A6" i="22"/>
  <c r="I5" i="22"/>
  <c r="H5" i="22"/>
  <c r="A5" i="22"/>
  <c r="I6" i="21"/>
  <c r="H6" i="21"/>
  <c r="A6" i="21"/>
  <c r="I5" i="21"/>
  <c r="H5" i="21"/>
  <c r="A5" i="21"/>
  <c r="H6" i="20" l="1"/>
  <c r="I6" i="20"/>
  <c r="H5" i="20"/>
  <c r="I5" i="20"/>
  <c r="A6" i="28" l="1"/>
  <c r="A6" i="4" l="1"/>
  <c r="A5" i="20"/>
  <c r="A5" i="28"/>
  <c r="A5" i="4"/>
  <c r="A6" i="20"/>
  <c r="A2" i="28"/>
  <c r="B4" i="27"/>
  <c r="A2" i="4"/>
  <c r="A2" i="26"/>
  <c r="A2" i="25"/>
  <c r="A2" i="24"/>
  <c r="A2" i="23"/>
  <c r="A2" i="22"/>
  <c r="A2" i="21"/>
  <c r="A2" i="20"/>
  <c r="C4" i="28" l="1"/>
  <c r="D4" i="28"/>
  <c r="E4" i="28"/>
  <c r="F4" i="28"/>
  <c r="G4" i="28"/>
  <c r="H4" i="28"/>
  <c r="B4" i="28"/>
  <c r="B15" i="27" l="1"/>
  <c r="D7" i="27" s="1"/>
  <c r="B14" i="27"/>
  <c r="C7" i="27" s="1"/>
  <c r="D9" i="27"/>
  <c r="C9" i="27"/>
  <c r="D10" i="27" l="1"/>
  <c r="D11" i="27" s="1"/>
  <c r="F5" i="28" l="1"/>
  <c r="H5" i="28"/>
  <c r="G5" i="28"/>
  <c r="D5" i="28"/>
  <c r="C5" i="28"/>
  <c r="E5" i="28"/>
  <c r="B5" i="28"/>
  <c r="I6" i="4"/>
  <c r="I5" i="28" l="1"/>
  <c r="C6" i="28"/>
  <c r="B6" i="28"/>
  <c r="D6" i="28"/>
  <c r="H6" i="28"/>
  <c r="G6" i="28"/>
  <c r="E6" i="28"/>
  <c r="F6" i="28"/>
  <c r="I6" i="28" l="1"/>
  <c r="I5" i="4"/>
  <c r="J5" i="28" l="1"/>
  <c r="J6" i="28"/>
  <c r="J5" i="4"/>
  <c r="J6" i="4"/>
</calcChain>
</file>

<file path=xl/sharedStrings.xml><?xml version="1.0" encoding="utf-8"?>
<sst xmlns="http://schemas.openxmlformats.org/spreadsheetml/2006/main" count="143" uniqueCount="59">
  <si>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</si>
  <si>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</si>
  <si>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</si>
  <si>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</si>
  <si>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</si>
  <si>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</si>
  <si>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</si>
  <si>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</si>
  <si>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</si>
  <si>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</si>
  <si>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</si>
  <si>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</si>
  <si>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</si>
  <si>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</si>
  <si>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</si>
  <si>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</si>
  <si>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</si>
  <si>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</si>
  <si>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RFP 730-16100 New Fire Sprinkler System at E.Cullen Bldg., and Performance Hall</t>
  </si>
  <si>
    <t>Ranger LLC</t>
  </si>
  <si>
    <t>SimplexGrinnell</t>
  </si>
  <si>
    <t>Criterion #6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</si>
  <si>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</si>
  <si>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</si>
  <si>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</si>
  <si>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</si>
  <si>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</si>
  <si>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</si>
  <si>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</si>
  <si>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Prepared by: Buyer 3 6/2/16</t>
  </si>
  <si>
    <t>Checked by: Senior Buyer 6/2/16</t>
  </si>
  <si>
    <t>RESPONDENT EVALUATION MATRIX</t>
  </si>
  <si>
    <t>Evaluator Name:</t>
  </si>
  <si>
    <t>Name</t>
  </si>
  <si>
    <t xml:space="preserve">Criteria 1 </t>
  </si>
  <si>
    <t>Criteria 2</t>
  </si>
  <si>
    <t>Criteria 3</t>
  </si>
  <si>
    <t>Criteria 4</t>
  </si>
  <si>
    <t>Criteria 5</t>
  </si>
  <si>
    <t>Criteria 6</t>
  </si>
  <si>
    <r>
      <t xml:space="preserve">Respondent’s credentials and Cost and Delivery Proposal (Section 4.2)   
</t>
    </r>
    <r>
      <rPr>
        <b/>
        <sz val="10"/>
        <color rgb="FFFF0000"/>
        <rFont val="Calibri"/>
        <family val="2"/>
        <scheme val="minor"/>
      </rPr>
      <t>**DO NOT EVALUATE.  PURCHASING WILL EVALUATE**</t>
    </r>
  </si>
  <si>
    <t>Respondent’s qualifications and experience with a focus on renovations with short durations completed for the University of Houston System (including any component university) or other institutions of higher education (Section 4.3)</t>
  </si>
  <si>
    <t>Respondent’s qualifications and experience of Proposed Construction Team (Section 4.4)</t>
  </si>
  <si>
    <t>Respondent’s construction and execution plan (Section 4.5)</t>
  </si>
  <si>
    <t>Respondent’s project planning and scheduling (Section 4.6)</t>
  </si>
  <si>
    <t>Respondent’s safety management program (Section 4.7)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</si>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</sst>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6">
    <xf numFmtId="0" fontId="0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2" fillId="7" borderId="0" applyNumberFormat="0" applyBorder="0" applyAlignment="0" applyProtection="0"/>
    <xf numFmtId="0" fontId="13" fillId="24" borderId="10" applyNumberFormat="0" applyAlignment="0" applyProtection="0"/>
    <xf numFmtId="0" fontId="14" fillId="25" borderId="11" applyNumberFormat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10" applyNumberFormat="0" applyAlignment="0" applyProtection="0"/>
    <xf numFmtId="0" fontId="21" fillId="0" borderId="15" applyNumberFormat="0" applyFill="0" applyAlignment="0" applyProtection="0"/>
    <xf numFmtId="0" fontId="22" fillId="26" borderId="0" applyNumberFormat="0" applyBorder="0" applyAlignment="0" applyProtection="0"/>
    <xf numFmtId="0" fontId="9" fillId="27" borderId="16" applyNumberFormat="0" applyFont="0" applyAlignment="0" applyProtection="0"/>
    <xf numFmtId="0" fontId="23" fillId="24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9" fillId="27" borderId="16" applyNumberFormat="0" applyFont="0" applyAlignment="0" applyProtection="0"/>
    <xf numFmtId="44" fontId="9" fillId="0" borderId="0" applyFont="0" applyFill="0" applyBorder="0" applyAlignment="0" applyProtection="0"/>
    <xf numFmtId="0" fontId="8" fillId="27" borderId="16" applyNumberFormat="0" applyFont="0" applyAlignment="0" applyProtection="0"/>
    <xf numFmtId="0" fontId="9" fillId="0" borderId="0"/>
    <xf numFmtId="0" fontId="8" fillId="0" borderId="0"/>
    <xf numFmtId="0" fontId="2" fillId="0" borderId="0"/>
    <xf numFmtId="0" fontId="8" fillId="0" borderId="0"/>
    <xf numFmtId="0" fontId="8" fillId="27" borderId="16" applyNumberFormat="0" applyFont="0" applyAlignment="0" applyProtection="0"/>
    <xf numFmtId="0" fontId="8" fillId="0" borderId="0"/>
    <xf numFmtId="0" fontId="8" fillId="27" borderId="16" applyNumberFormat="0" applyFont="0" applyAlignment="0" applyProtection="0"/>
    <xf numFmtId="0" fontId="2" fillId="0" borderId="0"/>
    <xf numFmtId="0" fontId="33" fillId="27" borderId="16" applyNumberFormat="0" applyFont="0" applyAlignment="0" applyProtection="0"/>
    <xf numFmtId="0" fontId="1" fillId="0" borderId="0"/>
    <xf numFmtId="0" fontId="1" fillId="0" borderId="0"/>
  </cellStyleXfs>
  <cellXfs count="136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4" fillId="0" borderId="6" xfId="0" applyFont="1" applyFill="1" applyBorder="1" applyAlignment="1">
      <alignment horizontal="center"/>
    </xf>
    <xf numFmtId="0" fontId="6" fillId="2" borderId="7" xfId="0" applyFont="1" applyFill="1" applyBorder="1"/>
    <xf numFmtId="0" fontId="5" fillId="5" borderId="8" xfId="0" applyFont="1" applyFill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/>
    </xf>
    <xf numFmtId="2" fontId="6" fillId="0" borderId="5" xfId="0" applyNumberFormat="1" applyFont="1" applyBorder="1"/>
    <xf numFmtId="2" fontId="4" fillId="0" borderId="5" xfId="0" applyNumberFormat="1" applyFont="1" applyBorder="1"/>
    <xf numFmtId="2" fontId="4" fillId="0" borderId="9" xfId="0" applyNumberFormat="1" applyFont="1" applyBorder="1"/>
    <xf numFmtId="0" fontId="0" fillId="0" borderId="0" xfId="0"/>
    <xf numFmtId="0" fontId="4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4" fillId="0" borderId="9" xfId="0" applyFont="1" applyBorder="1"/>
    <xf numFmtId="0" fontId="9" fillId="0" borderId="0" xfId="45"/>
    <xf numFmtId="0" fontId="27" fillId="0" borderId="0" xfId="45" applyFont="1" applyAlignment="1">
      <alignment horizontal="center"/>
    </xf>
    <xf numFmtId="0" fontId="5" fillId="31" borderId="5" xfId="45" applyFont="1" applyFill="1" applyBorder="1" applyAlignment="1">
      <alignment horizontal="left"/>
    </xf>
    <xf numFmtId="0" fontId="5" fillId="31" borderId="5" xfId="45" applyFont="1" applyFill="1" applyBorder="1" applyAlignment="1">
      <alignment horizontal="center"/>
    </xf>
    <xf numFmtId="0" fontId="5" fillId="0" borderId="5" xfId="45" applyFont="1" applyBorder="1" applyAlignment="1">
      <alignment horizontal="left"/>
    </xf>
    <xf numFmtId="44" fontId="5" fillId="0" borderId="5" xfId="43" applyFont="1" applyFill="1" applyBorder="1" applyAlignment="1">
      <alignment horizontal="center"/>
    </xf>
    <xf numFmtId="0" fontId="5" fillId="28" borderId="5" xfId="45" applyFont="1" applyFill="1" applyBorder="1" applyAlignment="1">
      <alignment horizontal="left"/>
    </xf>
    <xf numFmtId="44" fontId="5" fillId="28" borderId="5" xfId="43" applyFont="1" applyFill="1" applyBorder="1" applyAlignment="1">
      <alignment horizontal="center"/>
    </xf>
    <xf numFmtId="44" fontId="5" fillId="0" borderId="5" xfId="43" applyFont="1" applyBorder="1" applyAlignment="1">
      <alignment horizontal="center"/>
    </xf>
    <xf numFmtId="0" fontId="7" fillId="0" borderId="5" xfId="45" applyFont="1" applyBorder="1" applyAlignment="1">
      <alignment horizontal="left"/>
    </xf>
    <xf numFmtId="2" fontId="7" fillId="0" borderId="5" xfId="45" applyNumberFormat="1" applyFont="1" applyBorder="1" applyAlignment="1">
      <alignment horizontal="center"/>
    </xf>
    <xf numFmtId="0" fontId="5" fillId="5" borderId="23" xfId="0" applyFont="1" applyFill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2" fontId="4" fillId="0" borderId="24" xfId="0" applyNumberFormat="1" applyFont="1" applyBorder="1"/>
    <xf numFmtId="2" fontId="4" fillId="0" borderId="25" xfId="0" applyNumberFormat="1" applyFont="1" applyBorder="1"/>
    <xf numFmtId="2" fontId="4" fillId="0" borderId="26" xfId="0" applyNumberFormat="1" applyFont="1" applyBorder="1"/>
    <xf numFmtId="0" fontId="4" fillId="2" borderId="3" xfId="0" applyFont="1" applyFill="1" applyBorder="1"/>
    <xf numFmtId="0" fontId="0" fillId="0" borderId="0" xfId="0"/>
    <xf numFmtId="0" fontId="4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0" fillId="0" borderId="0" xfId="0"/>
    <xf numFmtId="0" fontId="4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0" fillId="0" borderId="0" xfId="0"/>
    <xf numFmtId="0" fontId="4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0" fillId="0" borderId="0" xfId="0"/>
    <xf numFmtId="0" fontId="4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0" fillId="0" borderId="0" xfId="0"/>
    <xf numFmtId="0" fontId="4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0" fillId="0" borderId="0" xfId="0"/>
    <xf numFmtId="0" fontId="4" fillId="0" borderId="0" xfId="0" applyFont="1"/>
    <xf numFmtId="0" fontId="4" fillId="0" borderId="19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90"/>
    </xf>
    <xf numFmtId="0" fontId="4" fillId="0" borderId="9" xfId="0" applyFont="1" applyBorder="1"/>
    <xf numFmtId="0" fontId="4" fillId="0" borderId="3" xfId="0" applyFont="1" applyFill="1" applyBorder="1" applyAlignment="1">
      <alignment horizontal="center"/>
    </xf>
    <xf numFmtId="0" fontId="4" fillId="0" borderId="0" xfId="0" applyFont="1" applyBorder="1"/>
    <xf numFmtId="0" fontId="29" fillId="0" borderId="0" xfId="0" applyFont="1"/>
    <xf numFmtId="0" fontId="5" fillId="0" borderId="22" xfId="0" applyFont="1" applyBorder="1" applyAlignment="1">
      <alignment horizontal="center" vertical="center" wrapText="1"/>
    </xf>
    <xf numFmtId="0" fontId="6" fillId="29" borderId="0" xfId="0" applyFont="1" applyFill="1"/>
    <xf numFmtId="0" fontId="9" fillId="0" borderId="0" xfId="45" applyFill="1"/>
    <xf numFmtId="0" fontId="31" fillId="0" borderId="0" xfId="45" applyFont="1" applyFill="1"/>
    <xf numFmtId="0" fontId="28" fillId="0" borderId="0" xfId="45" applyFont="1" applyFill="1"/>
    <xf numFmtId="44" fontId="0" fillId="0" borderId="0" xfId="43" applyFont="1" applyFill="1"/>
    <xf numFmtId="2" fontId="7" fillId="0" borderId="5" xfId="45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1" fillId="0" borderId="27" xfId="45" applyFont="1" applyFill="1" applyBorder="1" applyAlignment="1">
      <alignment horizontal="center"/>
    </xf>
    <xf numFmtId="2" fontId="9" fillId="0" borderId="0" xfId="45" applyNumberFormat="1" applyFill="1"/>
    <xf numFmtId="0" fontId="8" fillId="0" borderId="28" xfId="50" applyFont="1" applyFill="1" applyBorder="1" applyAlignment="1">
      <alignment horizontal="center"/>
    </xf>
    <xf numFmtId="0" fontId="32" fillId="0" borderId="0" xfId="48" applyFont="1"/>
    <xf numFmtId="0" fontId="32" fillId="0" borderId="0" xfId="48" applyFont="1"/>
    <xf numFmtId="0" fontId="32" fillId="0" borderId="0" xfId="48" applyFont="1"/>
    <xf numFmtId="0" fontId="32" fillId="0" borderId="0" xfId="48" applyFont="1"/>
    <xf numFmtId="0" fontId="32" fillId="0" borderId="0" xfId="48" applyFont="1"/>
    <xf numFmtId="0" fontId="32" fillId="0" borderId="0" xfId="48" applyFont="1"/>
    <xf numFmtId="0" fontId="3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29" borderId="0" xfId="45" applyFont="1" applyFill="1" applyAlignment="1">
      <alignment horizontal="center" vertical="center" wrapText="1"/>
    </xf>
    <xf numFmtId="0" fontId="5" fillId="30" borderId="0" xfId="45" applyFont="1" applyFill="1" applyAlignment="1">
      <alignment horizontal="center" vertical="center" wrapText="1"/>
    </xf>
    <xf numFmtId="0" fontId="9" fillId="0" borderId="0" xfId="45" applyAlignme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34" fillId="0" borderId="0" xfId="0" applyFont="1"/>
    <xf numFmtId="0" fontId="34" fillId="32" borderId="0" xfId="0" applyFont="1" applyFill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6" fillId="0" borderId="0" xfId="47" applyFont="1"/>
    <xf numFmtId="0" fontId="37" fillId="0" borderId="30" xfId="47" applyFont="1" applyFill="1" applyBorder="1" applyAlignment="1">
      <alignment horizontal="left" vertical="center" wrapText="1"/>
    </xf>
    <xf numFmtId="0" fontId="37" fillId="0" borderId="31" xfId="47" applyFont="1" applyFill="1" applyBorder="1" applyAlignment="1">
      <alignment horizontal="left" vertical="center" wrapText="1"/>
    </xf>
    <xf numFmtId="0" fontId="37" fillId="0" borderId="32" xfId="47" applyFont="1" applyFill="1" applyBorder="1" applyAlignment="1">
      <alignment horizontal="left" vertical="center" wrapText="1"/>
    </xf>
    <xf numFmtId="0" fontId="39" fillId="33" borderId="33" xfId="47" applyFont="1" applyFill="1" applyBorder="1" applyAlignment="1">
      <alignment horizontal="center" vertical="center"/>
    </xf>
    <xf numFmtId="0" fontId="39" fillId="0" borderId="0" xfId="47" applyFont="1" applyAlignment="1">
      <alignment horizontal="center"/>
    </xf>
    <xf numFmtId="0" fontId="37" fillId="34" borderId="34" xfId="47" applyFont="1" applyFill="1" applyBorder="1" applyAlignment="1">
      <alignment horizontal="center"/>
    </xf>
    <xf numFmtId="0" fontId="37" fillId="0" borderId="35" xfId="47" applyFont="1" applyFill="1" applyBorder="1" applyAlignment="1">
      <alignment horizontal="center"/>
    </xf>
    <xf numFmtId="0" fontId="37" fillId="35" borderId="36" xfId="47" applyFont="1" applyFill="1" applyBorder="1" applyAlignment="1">
      <alignment horizontal="center"/>
    </xf>
    <xf numFmtId="0" fontId="39" fillId="34" borderId="34" xfId="47" applyFont="1" applyFill="1" applyBorder="1" applyAlignment="1">
      <alignment horizontal="center"/>
    </xf>
    <xf numFmtId="0" fontId="39" fillId="0" borderId="35" xfId="47" applyFont="1" applyFill="1" applyBorder="1" applyAlignment="1">
      <alignment horizontal="center"/>
    </xf>
    <xf numFmtId="0" fontId="39" fillId="35" borderId="36" xfId="47" applyFont="1" applyFill="1" applyBorder="1" applyAlignment="1">
      <alignment horizontal="center"/>
    </xf>
    <xf numFmtId="0" fontId="36" fillId="0" borderId="37" xfId="47" applyFont="1" applyBorder="1" applyAlignment="1">
      <alignment horizontal="center"/>
    </xf>
    <xf numFmtId="0" fontId="32" fillId="34" borderId="38" xfId="47" applyFont="1" applyFill="1" applyBorder="1" applyAlignment="1">
      <alignment horizontal="center"/>
    </xf>
    <xf numFmtId="0" fontId="32" fillId="0" borderId="5" xfId="47" applyFont="1" applyFill="1" applyBorder="1" applyAlignment="1">
      <alignment horizontal="center"/>
    </xf>
    <xf numFmtId="0" fontId="32" fillId="35" borderId="39" xfId="47" applyFont="1" applyFill="1" applyBorder="1" applyAlignment="1">
      <alignment horizontal="center"/>
    </xf>
    <xf numFmtId="0" fontId="36" fillId="34" borderId="38" xfId="47" applyFont="1" applyFill="1" applyBorder="1" applyAlignment="1">
      <alignment horizontal="center"/>
    </xf>
    <xf numFmtId="0" fontId="36" fillId="0" borderId="5" xfId="47" applyFont="1" applyFill="1" applyBorder="1" applyAlignment="1">
      <alignment horizontal="center"/>
    </xf>
    <xf numFmtId="0" fontId="36" fillId="35" borderId="39" xfId="47" applyFont="1" applyFill="1" applyBorder="1" applyAlignment="1">
      <alignment horizontal="center"/>
    </xf>
    <xf numFmtId="0" fontId="36" fillId="33" borderId="37" xfId="47" applyFont="1" applyFill="1" applyBorder="1" applyAlignment="1">
      <alignment horizontal="center"/>
    </xf>
    <xf numFmtId="0" fontId="8" fillId="0" borderId="0" xfId="0" applyFont="1"/>
    <xf numFmtId="0" fontId="27" fillId="0" borderId="0" xfId="0" applyFont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4" borderId="40" xfId="0" applyFont="1" applyFill="1" applyBorder="1" applyAlignment="1">
      <alignment horizontal="center"/>
    </xf>
    <xf numFmtId="0" fontId="27" fillId="4" borderId="41" xfId="0" applyFont="1" applyFill="1" applyBorder="1" applyAlignment="1">
      <alignment horizontal="center"/>
    </xf>
    <xf numFmtId="0" fontId="27" fillId="4" borderId="42" xfId="0" applyFont="1" applyFill="1" applyBorder="1" applyAlignment="1">
      <alignment horizontal="center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48" xfId="0" applyFont="1" applyBorder="1" applyAlignment="1">
      <alignment horizontal="left"/>
    </xf>
  </cellXfs>
  <cellStyles count="5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2 2" xfId="48"/>
    <cellStyle name="Normal 3" xfId="50"/>
    <cellStyle name="Normal 4" xfId="47"/>
    <cellStyle name="Normal 4 2" xfId="54"/>
    <cellStyle name="Normal 5" xfId="52"/>
    <cellStyle name="Normal 5 2" xfId="55"/>
    <cellStyle name="Normal 6" xfId="46"/>
    <cellStyle name="Note 2" xfId="42"/>
    <cellStyle name="Note 2 2" xfId="49"/>
    <cellStyle name="Note 3" xfId="37"/>
    <cellStyle name="Note 3 2" xfId="51"/>
    <cellStyle name="Note 4" xfId="44"/>
    <cellStyle name="Note 5" xfId="53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100%20New%20Fire%20Sprinkler%20System%20at%20E.%20Cullen%20Bldg.%20and%20Performance%20Hall/Evaluation%20Matrix%20RFP%20730-16100%20New%20Fire%20Sprinkler%20System%20at%20E.Cullen%20Bldg.,%20and%20Performance%20H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730-16100 New Fire Sprinkler System at E.Cullen Bldg., and Performance Hall</v>
          </cell>
        </row>
      </sheetData>
      <sheetData sheetId="1">
        <row r="4">
          <cell r="A4" t="str">
            <v>Ranger LLC</v>
          </cell>
        </row>
        <row r="5">
          <cell r="A5" t="str">
            <v>SimplexGrinnell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E45" sqref="E45"/>
    </sheetView>
  </sheetViews>
  <sheetFormatPr defaultRowHeight="12.75" x14ac:dyDescent="0.2"/>
  <cols>
    <col min="1" max="1" width="92.85546875" bestFit="1" customWidth="1"/>
  </cols>
  <sheetData>
    <row r="2" spans="1:5" ht="15.75" x14ac:dyDescent="0.25">
      <c r="A2" s="78" t="s">
        <v>18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81" t="s">
        <v>19</v>
      </c>
      <c r="C5" s="8"/>
      <c r="D5" s="8"/>
      <c r="E5" s="8"/>
    </row>
    <row r="6" spans="1:5" s="1" customFormat="1" ht="15" x14ac:dyDescent="0.2">
      <c r="A6" s="81" t="s">
        <v>20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workbookViewId="0">
      <selection activeCell="D14" sqref="D14:D15"/>
    </sheetView>
  </sheetViews>
  <sheetFormatPr defaultRowHeight="12.75" x14ac:dyDescent="0.2"/>
  <cols>
    <col min="2" max="2" width="30.7109375" bestFit="1" customWidth="1"/>
    <col min="3" max="3" width="28.7109375" customWidth="1"/>
    <col min="4" max="4" width="25.140625" bestFit="1" customWidth="1"/>
  </cols>
  <sheetData>
    <row r="1" spans="1:4" x14ac:dyDescent="0.2">
      <c r="A1" s="24"/>
      <c r="B1" s="24"/>
      <c r="C1" s="24"/>
      <c r="D1" s="24"/>
    </row>
    <row r="2" spans="1:4" x14ac:dyDescent="0.2">
      <c r="A2" s="24"/>
      <c r="B2" s="24"/>
      <c r="C2" s="24"/>
      <c r="D2" s="24"/>
    </row>
    <row r="3" spans="1:4" ht="15.75" x14ac:dyDescent="0.2">
      <c r="A3" s="24"/>
      <c r="B3" s="92"/>
      <c r="C3" s="92"/>
      <c r="D3" s="92"/>
    </row>
    <row r="4" spans="1:4" x14ac:dyDescent="0.2">
      <c r="A4" s="24"/>
      <c r="B4" s="93" t="str">
        <f>Responses!A2</f>
        <v>RFP 730-16100 New Fire Sprinkler System at E.Cullen Bldg., and Performance Hall</v>
      </c>
      <c r="C4" s="94"/>
      <c r="D4" s="94"/>
    </row>
    <row r="5" spans="1:4" x14ac:dyDescent="0.2">
      <c r="A5" s="24"/>
      <c r="B5" s="24"/>
      <c r="C5" s="24"/>
      <c r="D5" s="24"/>
    </row>
    <row r="6" spans="1:4" x14ac:dyDescent="0.2">
      <c r="A6" s="24"/>
      <c r="B6" s="24"/>
      <c r="C6" s="25" t="s">
        <v>11</v>
      </c>
      <c r="D6" s="79"/>
    </row>
    <row r="7" spans="1:4" ht="15.75" x14ac:dyDescent="0.25">
      <c r="A7" s="24"/>
      <c r="B7" s="26" t="s">
        <v>12</v>
      </c>
      <c r="C7" s="27" t="str">
        <f>B14</f>
        <v>Ranger LLC</v>
      </c>
      <c r="D7" s="27" t="str">
        <f>B15</f>
        <v>SimplexGrinnell</v>
      </c>
    </row>
    <row r="8" spans="1:4" ht="15.75" x14ac:dyDescent="0.25">
      <c r="A8" s="24"/>
      <c r="B8" s="28" t="s">
        <v>13</v>
      </c>
      <c r="C8" s="29">
        <f>C14</f>
        <v>2824000</v>
      </c>
      <c r="D8" s="29">
        <f>C15</f>
        <v>3080491</v>
      </c>
    </row>
    <row r="9" spans="1:4" ht="15.75" x14ac:dyDescent="0.25">
      <c r="A9" s="24"/>
      <c r="B9" s="30" t="s">
        <v>10</v>
      </c>
      <c r="C9" s="31">
        <f>SUM(C8:C8)</f>
        <v>2824000</v>
      </c>
      <c r="D9" s="31">
        <f>SUM(D8:D8)</f>
        <v>3080491</v>
      </c>
    </row>
    <row r="10" spans="1:4" ht="15.75" x14ac:dyDescent="0.25">
      <c r="A10" s="24"/>
      <c r="B10" s="28" t="s">
        <v>14</v>
      </c>
      <c r="C10" s="32">
        <v>0</v>
      </c>
      <c r="D10" s="32">
        <f>D9-C9</f>
        <v>256491</v>
      </c>
    </row>
    <row r="11" spans="1:4" ht="15.75" x14ac:dyDescent="0.25">
      <c r="A11" s="24"/>
      <c r="B11" s="33" t="s">
        <v>15</v>
      </c>
      <c r="C11" s="77">
        <v>25</v>
      </c>
      <c r="D11" s="34">
        <f>$C$11-(D10/$C$9)*$C$11</f>
        <v>22.729364376770537</v>
      </c>
    </row>
    <row r="12" spans="1:4" x14ac:dyDescent="0.2">
      <c r="A12" s="24"/>
      <c r="B12" s="73"/>
      <c r="C12" s="74"/>
      <c r="D12" s="73"/>
    </row>
    <row r="13" spans="1:4" x14ac:dyDescent="0.2">
      <c r="A13" s="24"/>
      <c r="B13" s="75" t="s">
        <v>16</v>
      </c>
      <c r="C13" s="73"/>
      <c r="D13" s="73"/>
    </row>
    <row r="14" spans="1:4" x14ac:dyDescent="0.2">
      <c r="A14" s="24"/>
      <c r="B14" s="73" t="str">
        <f>Summary!A5</f>
        <v>Ranger LLC</v>
      </c>
      <c r="C14" s="76">
        <v>2824000</v>
      </c>
      <c r="D14" s="80">
        <f>C11</f>
        <v>25</v>
      </c>
    </row>
    <row r="15" spans="1:4" x14ac:dyDescent="0.2">
      <c r="A15" s="24"/>
      <c r="B15" s="73" t="str">
        <f>Summary!A6</f>
        <v>SimplexGrinnell</v>
      </c>
      <c r="C15" s="76">
        <v>3080491</v>
      </c>
      <c r="D15" s="80">
        <f>D11</f>
        <v>22.729364376770537</v>
      </c>
    </row>
  </sheetData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20" sqref="I20"/>
    </sheetView>
  </sheetViews>
  <sheetFormatPr defaultRowHeight="12.75" x14ac:dyDescent="0.2"/>
  <cols>
    <col min="1" max="1" width="44" bestFit="1" customWidth="1"/>
    <col min="2" max="5" width="7" bestFit="1" customWidth="1"/>
    <col min="6" max="6" width="8.28515625" bestFit="1" customWidth="1"/>
    <col min="7" max="8" width="7" bestFit="1" customWidth="1"/>
    <col min="9" max="9" width="17.5703125" bestFit="1" customWidth="1"/>
    <col min="10" max="10" width="10.42578125" bestFit="1" customWidth="1"/>
  </cols>
  <sheetData>
    <row r="1" spans="1:10" ht="15.75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">
      <c r="A2" s="91" t="str">
        <f>Responses!A2</f>
        <v>RFP 730-16100 New Fire Sprinkler System at E.Cullen Bldg., and Performance Hall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5.75" thickBot="1" x14ac:dyDescent="0.25">
      <c r="A3" s="63"/>
      <c r="B3" s="63"/>
      <c r="C3" s="63"/>
      <c r="D3" s="63"/>
      <c r="E3" s="63"/>
      <c r="F3" s="63"/>
      <c r="G3" s="63"/>
      <c r="H3" s="63"/>
      <c r="I3" s="69"/>
      <c r="J3" s="69"/>
    </row>
    <row r="4" spans="1:10" ht="72.75" thickBot="1" x14ac:dyDescent="0.25">
      <c r="A4" s="6" t="s">
        <v>2</v>
      </c>
      <c r="B4" s="35" t="str">
        <f>'Technical Summary'!B4</f>
        <v>Evaluator 1</v>
      </c>
      <c r="C4" s="35" t="str">
        <f>'Technical Summary'!C4</f>
        <v>Evaluator 2</v>
      </c>
      <c r="D4" s="35" t="str">
        <f>'Technical Summary'!D4</f>
        <v>Evaluator 3</v>
      </c>
      <c r="E4" s="35" t="str">
        <f>'Technical Summary'!E4</f>
        <v>Evaluator 4</v>
      </c>
      <c r="F4" s="35" t="str">
        <f>'Technical Summary'!F4</f>
        <v>Evaluator 5</v>
      </c>
      <c r="G4" s="35" t="str">
        <f>'Technical Summary'!G4</f>
        <v>Evaluator 6</v>
      </c>
      <c r="H4" s="35" t="str">
        <f>'Technical Summary'!H4</f>
        <v>Evaluator 7</v>
      </c>
      <c r="I4" s="36" t="s">
        <v>3</v>
      </c>
      <c r="J4" s="5" t="s">
        <v>1</v>
      </c>
    </row>
    <row r="5" spans="1:10" ht="15" x14ac:dyDescent="0.2">
      <c r="A5" s="37" t="str">
        <f>Responses!A5</f>
        <v>Ranger LLC</v>
      </c>
      <c r="B5" s="38">
        <f>'1'!I5</f>
        <v>71.599999999999994</v>
      </c>
      <c r="C5" s="39">
        <f>'2'!I5</f>
        <v>79.3</v>
      </c>
      <c r="D5" s="39">
        <f>'3'!I5</f>
        <v>85</v>
      </c>
      <c r="E5" s="39">
        <f>'4'!I5</f>
        <v>84</v>
      </c>
      <c r="F5" s="39">
        <f>'5'!I5</f>
        <v>93.5</v>
      </c>
      <c r="G5" s="39">
        <f>'6'!I5</f>
        <v>80.5</v>
      </c>
      <c r="H5" s="39">
        <f>'7'!I5</f>
        <v>91.199999999999989</v>
      </c>
      <c r="I5" s="40">
        <f>AVERAGE(B5:H5)</f>
        <v>83.585714285714275</v>
      </c>
      <c r="J5" s="41">
        <f>RANK(I5,$I$5:$I$6,0)</f>
        <v>1</v>
      </c>
    </row>
    <row r="6" spans="1:10" ht="15" x14ac:dyDescent="0.2">
      <c r="A6" s="37" t="str">
        <f>Responses!A6</f>
        <v>SimplexGrinnell</v>
      </c>
      <c r="B6" s="38">
        <f>'1'!I6</f>
        <v>67.430000000000007</v>
      </c>
      <c r="C6" s="39">
        <f>'2'!I6</f>
        <v>41.730000000000004</v>
      </c>
      <c r="D6" s="39">
        <f>'3'!I6</f>
        <v>77.53</v>
      </c>
      <c r="E6" s="39">
        <f>'4'!I6</f>
        <v>72.73</v>
      </c>
      <c r="F6" s="39">
        <f>'5'!I6</f>
        <v>88.13</v>
      </c>
      <c r="G6" s="39">
        <f>'6'!I6</f>
        <v>76.73</v>
      </c>
      <c r="H6" s="39">
        <f>'7'!I6</f>
        <v>89.53</v>
      </c>
      <c r="I6" s="40">
        <f t="shared" ref="I6" si="0">AVERAGE(B6:H6)</f>
        <v>73.401428571428582</v>
      </c>
      <c r="J6" s="41">
        <f>RANK(I6,$I$5:$I$6,0)</f>
        <v>2</v>
      </c>
    </row>
    <row r="8" spans="1:10" x14ac:dyDescent="0.2">
      <c r="F8" s="62"/>
      <c r="G8" s="62"/>
      <c r="H8" s="62"/>
      <c r="I8" s="62"/>
    </row>
    <row r="9" spans="1:10" x14ac:dyDescent="0.2">
      <c r="F9" s="62"/>
      <c r="G9" s="62"/>
      <c r="H9" s="62"/>
      <c r="I9" s="62"/>
    </row>
    <row r="11" spans="1:10" ht="15" x14ac:dyDescent="0.2">
      <c r="A11" s="70" t="s">
        <v>29</v>
      </c>
    </row>
    <row r="12" spans="1:10" ht="15" x14ac:dyDescent="0.2">
      <c r="A12" s="63"/>
    </row>
    <row r="13" spans="1:10" ht="15" x14ac:dyDescent="0.2">
      <c r="A13" s="70" t="s">
        <v>30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opLeftCell="G1" workbookViewId="0">
      <selection activeCell="I20" sqref="I20"/>
    </sheetView>
  </sheetViews>
  <sheetFormatPr defaultRowHeight="12.75" x14ac:dyDescent="0.2"/>
  <cols>
    <col min="1" max="1" width="2" style="62" customWidth="1"/>
    <col min="2" max="2" width="27.5703125" style="62" bestFit="1" customWidth="1"/>
    <col min="3" max="3" width="12" style="62" customWidth="1"/>
    <col min="4" max="5" width="10.7109375" style="62" customWidth="1"/>
    <col min="6" max="6" width="12.140625" style="62" customWidth="1"/>
    <col min="7" max="8" width="10.42578125" style="62" customWidth="1"/>
    <col min="9" max="9" width="11.42578125" style="62" customWidth="1"/>
    <col min="10" max="11" width="9" style="62" customWidth="1"/>
    <col min="12" max="12" width="11.42578125" style="62" customWidth="1"/>
    <col min="13" max="14" width="10" style="62" customWidth="1"/>
    <col min="15" max="15" width="11.42578125" style="62" customWidth="1"/>
    <col min="16" max="17" width="10" style="62" customWidth="1"/>
    <col min="18" max="18" width="11.42578125" style="62" customWidth="1"/>
    <col min="19" max="20" width="10" style="62" customWidth="1"/>
    <col min="21" max="16384" width="9.140625" style="62"/>
  </cols>
  <sheetData>
    <row r="1" spans="2:22" ht="15.75" x14ac:dyDescent="0.25">
      <c r="B1" s="96" t="s">
        <v>31</v>
      </c>
      <c r="C1" s="96"/>
      <c r="D1" s="96"/>
      <c r="E1" s="97" t="str">
        <f>[1]Cover!A6</f>
        <v>RFP 730-16100 New Fire Sprinkler System at E.Cullen Bldg., and Performance Hall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22" ht="15.75" customHeight="1" x14ac:dyDescent="0.25">
      <c r="C2" s="97"/>
      <c r="D2" s="97"/>
      <c r="E2" s="97"/>
      <c r="F2" s="97"/>
      <c r="G2" s="97"/>
    </row>
    <row r="3" spans="2:22" ht="14.25" x14ac:dyDescent="0.2">
      <c r="B3" s="98" t="s">
        <v>32</v>
      </c>
      <c r="C3" s="99" t="s">
        <v>33</v>
      </c>
      <c r="D3" s="99"/>
      <c r="E3" s="99"/>
      <c r="F3" s="99"/>
    </row>
    <row r="4" spans="2:22" ht="15" customHeight="1" x14ac:dyDescent="0.2">
      <c r="F4" s="63"/>
    </row>
    <row r="5" spans="2:22" ht="16.5" thickBot="1" x14ac:dyDescent="0.3">
      <c r="B5" s="63"/>
      <c r="C5" s="100" t="s">
        <v>34</v>
      </c>
      <c r="D5" s="100"/>
      <c r="E5" s="100"/>
      <c r="F5" s="100" t="s">
        <v>35</v>
      </c>
      <c r="G5" s="100"/>
      <c r="H5" s="100"/>
      <c r="I5" s="100" t="s">
        <v>36</v>
      </c>
      <c r="J5" s="100"/>
      <c r="K5" s="100"/>
      <c r="L5" s="100" t="s">
        <v>37</v>
      </c>
      <c r="M5" s="100"/>
      <c r="N5" s="100"/>
      <c r="O5" s="100" t="s">
        <v>38</v>
      </c>
      <c r="P5" s="100"/>
      <c r="Q5" s="100"/>
      <c r="R5" s="100" t="s">
        <v>39</v>
      </c>
      <c r="S5" s="100"/>
      <c r="T5" s="100"/>
    </row>
    <row r="6" spans="2:22" ht="146.25" customHeight="1" x14ac:dyDescent="0.2">
      <c r="B6" s="101"/>
      <c r="C6" s="102" t="s">
        <v>40</v>
      </c>
      <c r="D6" s="103"/>
      <c r="E6" s="104"/>
      <c r="F6" s="102" t="s">
        <v>41</v>
      </c>
      <c r="G6" s="103"/>
      <c r="H6" s="104"/>
      <c r="I6" s="102" t="s">
        <v>42</v>
      </c>
      <c r="J6" s="103"/>
      <c r="K6" s="104"/>
      <c r="L6" s="102" t="s">
        <v>43</v>
      </c>
      <c r="M6" s="103"/>
      <c r="N6" s="104"/>
      <c r="O6" s="102" t="s">
        <v>44</v>
      </c>
      <c r="P6" s="103"/>
      <c r="Q6" s="104"/>
      <c r="R6" s="102" t="s">
        <v>45</v>
      </c>
      <c r="S6" s="103"/>
      <c r="T6" s="104"/>
      <c r="U6" s="105" t="s">
        <v>10</v>
      </c>
    </row>
    <row r="7" spans="2:22" x14ac:dyDescent="0.2">
      <c r="B7" s="106" t="s">
        <v>4</v>
      </c>
      <c r="C7" s="107" t="s">
        <v>46</v>
      </c>
      <c r="D7" s="108" t="s">
        <v>47</v>
      </c>
      <c r="E7" s="109" t="s">
        <v>48</v>
      </c>
      <c r="F7" s="110" t="s">
        <v>46</v>
      </c>
      <c r="G7" s="111" t="s">
        <v>47</v>
      </c>
      <c r="H7" s="112" t="s">
        <v>48</v>
      </c>
      <c r="I7" s="110" t="s">
        <v>46</v>
      </c>
      <c r="J7" s="111" t="s">
        <v>47</v>
      </c>
      <c r="K7" s="112" t="s">
        <v>48</v>
      </c>
      <c r="L7" s="107" t="s">
        <v>46</v>
      </c>
      <c r="M7" s="108" t="s">
        <v>47</v>
      </c>
      <c r="N7" s="109" t="s">
        <v>48</v>
      </c>
      <c r="O7" s="107" t="s">
        <v>46</v>
      </c>
      <c r="P7" s="108" t="s">
        <v>47</v>
      </c>
      <c r="Q7" s="109" t="s">
        <v>48</v>
      </c>
      <c r="R7" s="107" t="s">
        <v>46</v>
      </c>
      <c r="S7" s="108" t="s">
        <v>47</v>
      </c>
      <c r="T7" s="109" t="s">
        <v>48</v>
      </c>
      <c r="U7" s="113"/>
    </row>
    <row r="8" spans="2:22" x14ac:dyDescent="0.2">
      <c r="B8" s="81" t="str">
        <f>'[1]RFP Submittal'!A4</f>
        <v>Ranger LLC</v>
      </c>
      <c r="C8" s="114"/>
      <c r="D8" s="115">
        <v>5</v>
      </c>
      <c r="E8" s="116">
        <f>C8*D8</f>
        <v>0</v>
      </c>
      <c r="F8" s="117"/>
      <c r="G8" s="118">
        <v>5</v>
      </c>
      <c r="H8" s="119">
        <f>F8*G8</f>
        <v>0</v>
      </c>
      <c r="I8" s="117"/>
      <c r="J8" s="118">
        <v>3</v>
      </c>
      <c r="K8" s="119">
        <f>I8*J8</f>
        <v>0</v>
      </c>
      <c r="L8" s="114"/>
      <c r="M8" s="115">
        <v>2</v>
      </c>
      <c r="N8" s="116">
        <f>L8*M8</f>
        <v>0</v>
      </c>
      <c r="O8" s="114"/>
      <c r="P8" s="115">
        <v>4</v>
      </c>
      <c r="Q8" s="116">
        <f>O8*P8</f>
        <v>0</v>
      </c>
      <c r="R8" s="114"/>
      <c r="S8" s="115">
        <v>1</v>
      </c>
      <c r="T8" s="116">
        <f>R8*S8</f>
        <v>0</v>
      </c>
      <c r="U8" s="120">
        <f>N8+K8+H8+E8+Q8+T8</f>
        <v>0</v>
      </c>
    </row>
    <row r="9" spans="2:22" x14ac:dyDescent="0.2">
      <c r="B9" s="81" t="str">
        <f>'[1]RFP Submittal'!A5</f>
        <v>SimplexGrinnell</v>
      </c>
      <c r="C9" s="114"/>
      <c r="D9" s="115">
        <v>5</v>
      </c>
      <c r="E9" s="116">
        <f t="shared" ref="E9" si="0">C9*D9</f>
        <v>0</v>
      </c>
      <c r="F9" s="117"/>
      <c r="G9" s="118">
        <v>5</v>
      </c>
      <c r="H9" s="119">
        <f t="shared" ref="H9" si="1">F9*G9</f>
        <v>0</v>
      </c>
      <c r="I9" s="117"/>
      <c r="J9" s="118">
        <v>3</v>
      </c>
      <c r="K9" s="119">
        <f t="shared" ref="K9" si="2">I9*J9</f>
        <v>0</v>
      </c>
      <c r="L9" s="114"/>
      <c r="M9" s="115">
        <v>2</v>
      </c>
      <c r="N9" s="116">
        <f t="shared" ref="N9" si="3">L9*M9</f>
        <v>0</v>
      </c>
      <c r="O9" s="114"/>
      <c r="P9" s="115">
        <v>4</v>
      </c>
      <c r="Q9" s="116">
        <f t="shared" ref="Q9" si="4">O9*P9</f>
        <v>0</v>
      </c>
      <c r="R9" s="114"/>
      <c r="S9" s="115">
        <v>1</v>
      </c>
      <c r="T9" s="116">
        <f t="shared" ref="T9" si="5">R9*S9</f>
        <v>0</v>
      </c>
      <c r="U9" s="120">
        <f>N9+K9+H9+E9+Q9+T9</f>
        <v>0</v>
      </c>
    </row>
    <row r="10" spans="2:22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</row>
    <row r="11" spans="2:22" x14ac:dyDescent="0.2">
      <c r="B11" s="122" t="s">
        <v>49</v>
      </c>
      <c r="C11" s="122"/>
      <c r="D11" s="122"/>
      <c r="E11" s="122"/>
      <c r="F11" s="121"/>
      <c r="G11" s="121" t="s">
        <v>50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</row>
    <row r="12" spans="2:22" x14ac:dyDescent="0.2">
      <c r="B12" s="122"/>
      <c r="C12" s="122"/>
      <c r="D12" s="122"/>
      <c r="E12" s="122"/>
      <c r="F12" s="121"/>
      <c r="G12" s="121" t="s">
        <v>51</v>
      </c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</row>
    <row r="13" spans="2:22" x14ac:dyDescent="0.2">
      <c r="B13" s="122"/>
      <c r="C13" s="122"/>
      <c r="D13" s="122"/>
      <c r="E13" s="122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</row>
    <row r="14" spans="2:22" ht="13.5" thickBot="1" x14ac:dyDescent="0.25">
      <c r="B14" s="123"/>
      <c r="C14" s="123"/>
      <c r="D14" s="123"/>
      <c r="E14" s="123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</row>
    <row r="15" spans="2:22" ht="13.5" thickTop="1" x14ac:dyDescent="0.2">
      <c r="B15" s="124" t="s">
        <v>52</v>
      </c>
      <c r="C15" s="125"/>
      <c r="D15" s="125"/>
      <c r="E15" s="126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</row>
    <row r="16" spans="2:22" x14ac:dyDescent="0.2">
      <c r="B16" s="127" t="s">
        <v>53</v>
      </c>
      <c r="C16" s="128"/>
      <c r="D16" s="128"/>
      <c r="E16" s="129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</row>
    <row r="17" spans="2:21" x14ac:dyDescent="0.2">
      <c r="B17" s="130" t="s">
        <v>54</v>
      </c>
      <c r="C17" s="131"/>
      <c r="D17" s="131"/>
      <c r="E17" s="132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</row>
    <row r="18" spans="2:21" x14ac:dyDescent="0.2">
      <c r="B18" s="130" t="s">
        <v>55</v>
      </c>
      <c r="C18" s="131"/>
      <c r="D18" s="131"/>
      <c r="E18" s="132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</row>
    <row r="19" spans="2:21" x14ac:dyDescent="0.2">
      <c r="B19" s="130" t="s">
        <v>56</v>
      </c>
      <c r="C19" s="131"/>
      <c r="D19" s="131"/>
      <c r="E19" s="13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</row>
    <row r="20" spans="2:21" x14ac:dyDescent="0.2">
      <c r="B20" s="130" t="s">
        <v>57</v>
      </c>
      <c r="C20" s="131"/>
      <c r="D20" s="131"/>
      <c r="E20" s="13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</row>
    <row r="21" spans="2:21" ht="13.5" thickBot="1" x14ac:dyDescent="0.25">
      <c r="B21" s="133" t="s">
        <v>58</v>
      </c>
      <c r="C21" s="134"/>
      <c r="D21" s="134"/>
      <c r="E21" s="135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</row>
    <row r="22" spans="2:21" ht="13.5" thickTop="1" x14ac:dyDescent="0.2"/>
  </sheetData>
  <mergeCells count="22">
    <mergeCell ref="B20:E20"/>
    <mergeCell ref="B21:E21"/>
    <mergeCell ref="B11:E14"/>
    <mergeCell ref="B15:E15"/>
    <mergeCell ref="B16:E16"/>
    <mergeCell ref="B17:E17"/>
    <mergeCell ref="B18:E18"/>
    <mergeCell ref="B19:E19"/>
    <mergeCell ref="O5:Q5"/>
    <mergeCell ref="R5:T5"/>
    <mergeCell ref="C6:E6"/>
    <mergeCell ref="F6:H6"/>
    <mergeCell ref="I6:K6"/>
    <mergeCell ref="L6:N6"/>
    <mergeCell ref="O6:Q6"/>
    <mergeCell ref="R6:T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I5" sqref="I5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4.140625" bestFit="1" customWidth="1"/>
    <col min="7" max="7" width="4.140625" style="62" customWidth="1"/>
    <col min="8" max="8" width="12.42578125" customWidth="1"/>
  </cols>
  <sheetData>
    <row r="1" spans="1:10" ht="15.75" x14ac:dyDescent="0.25">
      <c r="A1" s="89" t="s">
        <v>0</v>
      </c>
      <c r="B1" s="90"/>
      <c r="C1" s="90"/>
      <c r="D1" s="90"/>
      <c r="E1" s="90"/>
      <c r="F1" s="90"/>
      <c r="G1" s="90"/>
      <c r="H1" s="90"/>
      <c r="I1" s="18"/>
      <c r="J1" s="18"/>
    </row>
    <row r="2" spans="1:10" ht="12.75" customHeight="1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  <c r="J2" s="18"/>
    </row>
    <row r="3" spans="1:10" ht="15.75" thickBot="1" x14ac:dyDescent="0.25">
      <c r="A3" s="18"/>
      <c r="B3" s="18"/>
      <c r="C3" s="18"/>
      <c r="D3" s="18"/>
      <c r="E3" s="18"/>
      <c r="F3" s="18"/>
      <c r="H3" s="19"/>
      <c r="I3" s="18"/>
      <c r="J3" s="18"/>
    </row>
    <row r="4" spans="1:10" ht="75" thickTop="1" thickBot="1" x14ac:dyDescent="0.25">
      <c r="A4" s="2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66" t="s">
        <v>21</v>
      </c>
      <c r="H4" s="71" t="s">
        <v>17</v>
      </c>
      <c r="I4" s="71" t="s">
        <v>10</v>
      </c>
      <c r="J4" s="22"/>
    </row>
    <row r="5" spans="1:10" ht="16.5" thickTop="1" x14ac:dyDescent="0.2">
      <c r="A5" s="68" t="str">
        <f>Responses!A5</f>
        <v>Ranger LLC</v>
      </c>
      <c r="B5" s="82">
        <v>25</v>
      </c>
      <c r="C5" s="82">
        <v>17.5</v>
      </c>
      <c r="D5" s="82">
        <v>9</v>
      </c>
      <c r="E5" s="82">
        <v>4.8</v>
      </c>
      <c r="F5" s="82">
        <v>12</v>
      </c>
      <c r="G5" s="82">
        <v>3.3</v>
      </c>
      <c r="H5" s="23">
        <f>SUM(C5:G5)</f>
        <v>46.599999999999994</v>
      </c>
      <c r="I5" s="17">
        <f>SUM(B5:G5)</f>
        <v>71.599999999999994</v>
      </c>
      <c r="J5" s="22"/>
    </row>
    <row r="6" spans="1:10" ht="15" x14ac:dyDescent="0.2">
      <c r="A6" s="68" t="str">
        <f>Responses!A6</f>
        <v>SimplexGrinnell</v>
      </c>
      <c r="B6" s="82">
        <v>22.73</v>
      </c>
      <c r="C6" s="82">
        <v>16</v>
      </c>
      <c r="D6" s="82">
        <v>9.3000000000000007</v>
      </c>
      <c r="E6" s="82">
        <v>4</v>
      </c>
      <c r="F6" s="82">
        <v>12</v>
      </c>
      <c r="G6" s="82">
        <v>3.4</v>
      </c>
      <c r="H6" s="67">
        <f t="shared" ref="H6" si="0">SUM(C6:G6)</f>
        <v>44.699999999999996</v>
      </c>
      <c r="I6" s="17">
        <f t="shared" ref="I6" si="1">SUM(B6:G6)</f>
        <v>67.430000000000007</v>
      </c>
      <c r="J6" s="18"/>
    </row>
    <row r="7" spans="1:10" x14ac:dyDescent="0.2">
      <c r="J7" s="42"/>
    </row>
    <row r="8" spans="1:10" x14ac:dyDescent="0.2">
      <c r="J8" s="42"/>
    </row>
    <row r="9" spans="1:10" x14ac:dyDescent="0.2">
      <c r="A9" s="18"/>
      <c r="J9" s="42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28.7109375" bestFit="1" customWidth="1"/>
    <col min="2" max="2" width="7" bestFit="1" customWidth="1"/>
    <col min="3" max="3" width="4.140625" bestFit="1" customWidth="1"/>
    <col min="4" max="4" width="6.42578125" bestFit="1" customWidth="1"/>
    <col min="5" max="6" width="4.140625" bestFit="1" customWidth="1"/>
    <col min="7" max="7" width="4.140625" style="62" customWidth="1"/>
    <col min="8" max="8" width="6.7109375" bestFit="1" customWidth="1"/>
  </cols>
  <sheetData>
    <row r="1" spans="1:9" ht="15.75" x14ac:dyDescent="0.25">
      <c r="A1" s="89" t="s">
        <v>0</v>
      </c>
      <c r="B1" s="90"/>
      <c r="C1" s="90"/>
      <c r="D1" s="90"/>
      <c r="E1" s="90"/>
      <c r="F1" s="90"/>
      <c r="G1" s="90"/>
      <c r="H1" s="90"/>
    </row>
    <row r="2" spans="1:9" ht="12.75" customHeight="1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</row>
    <row r="3" spans="1:9" ht="15.75" thickBot="1" x14ac:dyDescent="0.25">
      <c r="A3" s="42"/>
      <c r="B3" s="42"/>
      <c r="C3" s="42"/>
      <c r="D3" s="42"/>
      <c r="E3" s="42"/>
      <c r="F3" s="42"/>
      <c r="H3" s="43"/>
    </row>
    <row r="4" spans="1:9" ht="75" thickTop="1" thickBot="1" x14ac:dyDescent="0.25">
      <c r="A4" s="44" t="s">
        <v>4</v>
      </c>
      <c r="B4" s="4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66" t="s">
        <v>21</v>
      </c>
      <c r="H4" s="71" t="s">
        <v>17</v>
      </c>
      <c r="I4" s="71" t="s">
        <v>10</v>
      </c>
    </row>
    <row r="5" spans="1:9" ht="15.75" thickTop="1" x14ac:dyDescent="0.2">
      <c r="A5" s="68" t="str">
        <f>Responses!A5</f>
        <v>Ranger LLC</v>
      </c>
      <c r="B5" s="87">
        <v>25</v>
      </c>
      <c r="C5" s="83">
        <v>20</v>
      </c>
      <c r="D5" s="83">
        <v>10.5</v>
      </c>
      <c r="E5" s="83">
        <v>7</v>
      </c>
      <c r="F5" s="83">
        <v>14</v>
      </c>
      <c r="G5" s="83">
        <v>2.8</v>
      </c>
      <c r="H5" s="67">
        <f>SUM(C5:G5)</f>
        <v>54.3</v>
      </c>
      <c r="I5" s="17">
        <f>SUM(B5:G5)</f>
        <v>79.3</v>
      </c>
    </row>
    <row r="6" spans="1:9" ht="15" x14ac:dyDescent="0.2">
      <c r="A6" s="68" t="str">
        <f>Responses!A6</f>
        <v>SimplexGrinnell</v>
      </c>
      <c r="B6" s="87">
        <v>22.73</v>
      </c>
      <c r="C6" s="83">
        <v>5</v>
      </c>
      <c r="D6" s="83">
        <v>6</v>
      </c>
      <c r="E6" s="83">
        <v>2</v>
      </c>
      <c r="F6" s="83">
        <v>4</v>
      </c>
      <c r="G6" s="83">
        <v>2</v>
      </c>
      <c r="H6" s="67">
        <f t="shared" ref="H6" si="0">SUM(C6:G6)</f>
        <v>19</v>
      </c>
      <c r="I6" s="17">
        <f t="shared" ref="I6" si="1">SUM(B6:G6)</f>
        <v>41.730000000000004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6" sqref="I6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4.140625" bestFit="1" customWidth="1"/>
    <col min="7" max="7" width="4.140625" style="62" customWidth="1"/>
    <col min="8" max="8" width="6.7109375" bestFit="1" customWidth="1"/>
  </cols>
  <sheetData>
    <row r="1" spans="1:9" ht="15.75" x14ac:dyDescent="0.25">
      <c r="A1" s="89" t="s">
        <v>0</v>
      </c>
      <c r="B1" s="90"/>
      <c r="C1" s="90"/>
      <c r="D1" s="90"/>
      <c r="E1" s="90"/>
      <c r="F1" s="90"/>
      <c r="G1" s="90"/>
      <c r="H1" s="90"/>
    </row>
    <row r="2" spans="1:9" ht="12.75" customHeight="1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</row>
    <row r="3" spans="1:9" ht="15.75" thickBot="1" x14ac:dyDescent="0.25">
      <c r="A3" s="46"/>
      <c r="B3" s="46"/>
      <c r="C3" s="46"/>
      <c r="D3" s="46"/>
      <c r="E3" s="46"/>
      <c r="F3" s="46"/>
      <c r="H3" s="47"/>
    </row>
    <row r="4" spans="1:9" ht="75" thickTop="1" thickBot="1" x14ac:dyDescent="0.25">
      <c r="A4" s="48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9</v>
      </c>
      <c r="G4" s="66" t="s">
        <v>21</v>
      </c>
      <c r="H4" s="71" t="s">
        <v>17</v>
      </c>
      <c r="I4" s="71" t="s">
        <v>10</v>
      </c>
    </row>
    <row r="5" spans="1:9" ht="15.75" thickTop="1" x14ac:dyDescent="0.2">
      <c r="A5" s="68" t="str">
        <f>Responses!A5</f>
        <v>Ranger LLC</v>
      </c>
      <c r="B5" s="87">
        <v>25</v>
      </c>
      <c r="C5" s="84">
        <v>20</v>
      </c>
      <c r="D5" s="84">
        <v>12</v>
      </c>
      <c r="E5" s="84">
        <v>8</v>
      </c>
      <c r="F5" s="84">
        <v>16</v>
      </c>
      <c r="G5" s="84">
        <v>4</v>
      </c>
      <c r="H5" s="67">
        <f>SUM(C5:G5)</f>
        <v>60</v>
      </c>
      <c r="I5" s="17">
        <f>SUM(B5:G5)</f>
        <v>85</v>
      </c>
    </row>
    <row r="6" spans="1:9" ht="15" x14ac:dyDescent="0.2">
      <c r="A6" s="68" t="str">
        <f>Responses!A6</f>
        <v>SimplexGrinnell</v>
      </c>
      <c r="B6" s="87">
        <v>22.73</v>
      </c>
      <c r="C6" s="84">
        <v>20</v>
      </c>
      <c r="D6" s="84">
        <v>12</v>
      </c>
      <c r="E6" s="84">
        <v>6.8</v>
      </c>
      <c r="F6" s="84">
        <v>12</v>
      </c>
      <c r="G6" s="84">
        <v>4</v>
      </c>
      <c r="H6" s="67">
        <f t="shared" ref="H6" si="0">SUM(C6:G6)</f>
        <v>54.8</v>
      </c>
      <c r="I6" s="17">
        <f t="shared" ref="I6" si="1">SUM(B6:G6)</f>
        <v>77.53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6.42578125" bestFit="1" customWidth="1"/>
    <col min="7" max="7" width="6.42578125" style="62" customWidth="1"/>
    <col min="8" max="8" width="6.7109375" bestFit="1" customWidth="1"/>
  </cols>
  <sheetData>
    <row r="1" spans="1:9" ht="15.75" x14ac:dyDescent="0.25">
      <c r="A1" s="89" t="s">
        <v>0</v>
      </c>
      <c r="B1" s="90"/>
      <c r="C1" s="90"/>
      <c r="D1" s="90"/>
      <c r="E1" s="90"/>
      <c r="F1" s="90"/>
      <c r="G1" s="90"/>
      <c r="H1" s="90"/>
    </row>
    <row r="2" spans="1:9" ht="12.75" customHeight="1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</row>
    <row r="3" spans="1:9" ht="15.75" thickBot="1" x14ac:dyDescent="0.25">
      <c r="A3" s="50"/>
      <c r="B3" s="50"/>
      <c r="C3" s="50"/>
      <c r="D3" s="50"/>
      <c r="E3" s="50"/>
      <c r="F3" s="50"/>
      <c r="H3" s="51"/>
    </row>
    <row r="4" spans="1:9" ht="75" thickTop="1" thickBot="1" x14ac:dyDescent="0.25">
      <c r="A4" s="52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9</v>
      </c>
      <c r="G4" s="66" t="s">
        <v>21</v>
      </c>
      <c r="H4" s="71" t="s">
        <v>17</v>
      </c>
      <c r="I4" s="71" t="s">
        <v>10</v>
      </c>
    </row>
    <row r="5" spans="1:9" ht="15.75" thickTop="1" x14ac:dyDescent="0.2">
      <c r="A5" s="68" t="str">
        <f>Responses!A5</f>
        <v>Ranger LLC</v>
      </c>
      <c r="B5" s="87">
        <v>25</v>
      </c>
      <c r="C5" s="85">
        <v>25</v>
      </c>
      <c r="D5" s="85">
        <v>12</v>
      </c>
      <c r="E5" s="85">
        <v>6</v>
      </c>
      <c r="F5" s="85">
        <v>12</v>
      </c>
      <c r="G5" s="85">
        <v>4</v>
      </c>
      <c r="H5" s="67">
        <f>SUM(C5:G5)</f>
        <v>59</v>
      </c>
      <c r="I5" s="17">
        <f>SUM(B5:G5)</f>
        <v>84</v>
      </c>
    </row>
    <row r="6" spans="1:9" ht="15" x14ac:dyDescent="0.2">
      <c r="A6" s="68" t="str">
        <f>Responses!A6</f>
        <v>SimplexGrinnell</v>
      </c>
      <c r="B6" s="87">
        <v>22.73</v>
      </c>
      <c r="C6" s="85">
        <v>20</v>
      </c>
      <c r="D6" s="85">
        <v>9</v>
      </c>
      <c r="E6" s="85">
        <v>6</v>
      </c>
      <c r="F6" s="85">
        <v>12</v>
      </c>
      <c r="G6" s="85">
        <v>3</v>
      </c>
      <c r="H6" s="67">
        <f t="shared" ref="H6" si="0">SUM(C6:G6)</f>
        <v>50</v>
      </c>
      <c r="I6" s="17">
        <f t="shared" ref="I6" si="1">SUM(B6:G6)</f>
        <v>72.73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6.42578125" bestFit="1" customWidth="1"/>
    <col min="7" max="7" width="6.42578125" style="62" customWidth="1"/>
    <col min="8" max="8" width="6.7109375" bestFit="1" customWidth="1"/>
  </cols>
  <sheetData>
    <row r="1" spans="1:9" ht="15.75" x14ac:dyDescent="0.25">
      <c r="A1" s="89" t="s">
        <v>0</v>
      </c>
      <c r="B1" s="90"/>
      <c r="C1" s="90"/>
      <c r="D1" s="90"/>
      <c r="E1" s="90"/>
      <c r="F1" s="90"/>
      <c r="G1" s="90"/>
      <c r="H1" s="90"/>
    </row>
    <row r="2" spans="1:9" ht="12.75" customHeight="1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</row>
    <row r="3" spans="1:9" ht="15.75" thickBot="1" x14ac:dyDescent="0.25">
      <c r="A3" s="54"/>
      <c r="B3" s="54"/>
      <c r="C3" s="54"/>
      <c r="D3" s="54"/>
      <c r="E3" s="54"/>
      <c r="F3" s="54"/>
      <c r="H3" s="55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66" t="s">
        <v>21</v>
      </c>
      <c r="H4" s="71" t="s">
        <v>17</v>
      </c>
      <c r="I4" s="71" t="s">
        <v>10</v>
      </c>
    </row>
    <row r="5" spans="1:9" ht="15.75" thickTop="1" x14ac:dyDescent="0.2">
      <c r="A5" s="68" t="str">
        <f>Responses!A5</f>
        <v>Ranger LLC</v>
      </c>
      <c r="B5" s="87">
        <v>25</v>
      </c>
      <c r="C5" s="86">
        <v>23</v>
      </c>
      <c r="D5" s="86">
        <v>14.399999999999999</v>
      </c>
      <c r="E5" s="86">
        <v>9</v>
      </c>
      <c r="F5" s="86">
        <v>17.600000000000001</v>
      </c>
      <c r="G5" s="86">
        <v>4.5</v>
      </c>
      <c r="H5" s="67">
        <f>SUM(C5:G5)</f>
        <v>68.5</v>
      </c>
      <c r="I5" s="17">
        <f>SUM(B5:G5)</f>
        <v>93.5</v>
      </c>
    </row>
    <row r="6" spans="1:9" ht="15" x14ac:dyDescent="0.2">
      <c r="A6" s="68" t="str">
        <f>Responses!A6</f>
        <v>SimplexGrinnell</v>
      </c>
      <c r="B6" s="87">
        <v>22.73</v>
      </c>
      <c r="C6" s="86">
        <v>22</v>
      </c>
      <c r="D6" s="86">
        <v>13.5</v>
      </c>
      <c r="E6" s="86">
        <v>8.6</v>
      </c>
      <c r="F6" s="86">
        <v>16.8</v>
      </c>
      <c r="G6" s="86">
        <v>4.5</v>
      </c>
      <c r="H6" s="67">
        <f t="shared" ref="H6" si="0">SUM(C6:G6)</f>
        <v>65.400000000000006</v>
      </c>
      <c r="I6" s="17">
        <f t="shared" ref="I6" si="1">SUM(B6:G6)</f>
        <v>88.13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24" sqref="I24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4.140625" bestFit="1" customWidth="1"/>
    <col min="7" max="7" width="4.140625" style="62" customWidth="1"/>
    <col min="8" max="8" width="6.7109375" bestFit="1" customWidth="1"/>
  </cols>
  <sheetData>
    <row r="1" spans="1:9" ht="15.75" x14ac:dyDescent="0.25">
      <c r="A1" s="89" t="s">
        <v>0</v>
      </c>
      <c r="B1" s="90"/>
      <c r="C1" s="90"/>
      <c r="D1" s="90"/>
      <c r="E1" s="90"/>
      <c r="F1" s="90"/>
      <c r="G1" s="90"/>
      <c r="H1" s="90"/>
    </row>
    <row r="2" spans="1:9" ht="12.75" customHeight="1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</row>
    <row r="3" spans="1:9" ht="15.75" thickBot="1" x14ac:dyDescent="0.25">
      <c r="A3" s="58"/>
      <c r="B3" s="58"/>
      <c r="C3" s="58"/>
      <c r="D3" s="58"/>
      <c r="E3" s="58"/>
      <c r="F3" s="58"/>
      <c r="H3" s="59"/>
    </row>
    <row r="4" spans="1:9" ht="75" thickTop="1" thickBot="1" x14ac:dyDescent="0.25">
      <c r="A4" s="60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6" t="s">
        <v>21</v>
      </c>
      <c r="H4" s="71" t="s">
        <v>17</v>
      </c>
      <c r="I4" s="71" t="s">
        <v>10</v>
      </c>
    </row>
    <row r="5" spans="1:9" ht="15.75" thickTop="1" x14ac:dyDescent="0.2">
      <c r="A5" s="68" t="str">
        <f>Responses!A5</f>
        <v>Ranger LLC</v>
      </c>
      <c r="B5" s="87">
        <v>25</v>
      </c>
      <c r="C5" s="87">
        <v>16</v>
      </c>
      <c r="D5" s="87">
        <v>11.399999999999999</v>
      </c>
      <c r="E5" s="87">
        <v>6.6</v>
      </c>
      <c r="F5" s="87">
        <v>17.600000000000001</v>
      </c>
      <c r="G5" s="87">
        <v>3.9</v>
      </c>
      <c r="H5" s="67">
        <f>SUM(C5:G5)</f>
        <v>55.5</v>
      </c>
      <c r="I5" s="17">
        <f>SUM(B5:G5)</f>
        <v>80.5</v>
      </c>
    </row>
    <row r="6" spans="1:9" ht="15" x14ac:dyDescent="0.2">
      <c r="A6" s="68" t="str">
        <f>Responses!A6</f>
        <v>SimplexGrinnell</v>
      </c>
      <c r="B6" s="87">
        <v>22.73</v>
      </c>
      <c r="C6" s="87">
        <v>20.5</v>
      </c>
      <c r="D6" s="87">
        <v>8.6999999999999993</v>
      </c>
      <c r="E6" s="87">
        <v>8</v>
      </c>
      <c r="F6" s="87">
        <v>13.6</v>
      </c>
      <c r="G6" s="87">
        <v>3.2</v>
      </c>
      <c r="H6" s="67">
        <f t="shared" ref="H6" si="0">SUM(C6:G6)</f>
        <v>54.000000000000007</v>
      </c>
      <c r="I6" s="17">
        <f t="shared" ref="I6" si="1">SUM(B6:G6)</f>
        <v>76.73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K21" sqref="K21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4.140625" bestFit="1" customWidth="1"/>
    <col min="7" max="7" width="4.140625" style="62" customWidth="1"/>
    <col min="8" max="8" width="6.7109375" bestFit="1" customWidth="1"/>
  </cols>
  <sheetData>
    <row r="1" spans="1:9" ht="15.75" x14ac:dyDescent="0.25">
      <c r="A1" s="89" t="s">
        <v>0</v>
      </c>
      <c r="B1" s="90"/>
      <c r="C1" s="90"/>
      <c r="D1" s="90"/>
      <c r="E1" s="90"/>
      <c r="F1" s="90"/>
      <c r="G1" s="90"/>
      <c r="H1" s="90"/>
    </row>
    <row r="2" spans="1:9" ht="12.75" customHeight="1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</row>
    <row r="3" spans="1:9" ht="15.75" thickBot="1" x14ac:dyDescent="0.25">
      <c r="A3" s="62"/>
      <c r="B3" s="62"/>
      <c r="C3" s="62"/>
      <c r="D3" s="62"/>
      <c r="E3" s="62"/>
      <c r="F3" s="62"/>
      <c r="H3" s="64"/>
    </row>
    <row r="4" spans="1:9" ht="75" thickTop="1" thickBot="1" x14ac:dyDescent="0.25">
      <c r="A4" s="65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9</v>
      </c>
      <c r="G4" s="66" t="s">
        <v>21</v>
      </c>
      <c r="H4" s="71" t="s">
        <v>17</v>
      </c>
      <c r="I4" s="71" t="s">
        <v>10</v>
      </c>
    </row>
    <row r="5" spans="1:9" ht="15.75" thickTop="1" x14ac:dyDescent="0.2">
      <c r="A5" s="68" t="str">
        <f>Responses!A5</f>
        <v>Ranger LLC</v>
      </c>
      <c r="B5" s="87">
        <v>25</v>
      </c>
      <c r="C5" s="88">
        <v>22</v>
      </c>
      <c r="D5" s="88">
        <v>13.5</v>
      </c>
      <c r="E5" s="88">
        <v>8.6</v>
      </c>
      <c r="F5" s="88">
        <v>17.600000000000001</v>
      </c>
      <c r="G5" s="88">
        <v>4.5</v>
      </c>
      <c r="H5" s="67">
        <f>SUM(C5:G5)</f>
        <v>66.2</v>
      </c>
      <c r="I5" s="17">
        <f>SUM(B5:G5)</f>
        <v>91.199999999999989</v>
      </c>
    </row>
    <row r="6" spans="1:9" ht="15" x14ac:dyDescent="0.2">
      <c r="A6" s="68" t="str">
        <f>Responses!A6</f>
        <v>SimplexGrinnell</v>
      </c>
      <c r="B6" s="87">
        <v>22.73</v>
      </c>
      <c r="C6" s="88">
        <v>22</v>
      </c>
      <c r="D6" s="88">
        <v>13.5</v>
      </c>
      <c r="E6" s="88">
        <v>8.8000000000000007</v>
      </c>
      <c r="F6" s="88">
        <v>18</v>
      </c>
      <c r="G6" s="88">
        <v>4.5</v>
      </c>
      <c r="H6" s="67">
        <f t="shared" ref="H6" si="0">SUM(C6:G6)</f>
        <v>66.8</v>
      </c>
      <c r="I6" s="17">
        <f t="shared" ref="I6" si="1">SUM(B6:G6)</f>
        <v>89.53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Normal="100" workbookViewId="0">
      <selection activeCell="J5" sqref="J5"/>
    </sheetView>
  </sheetViews>
  <sheetFormatPr defaultRowHeight="15" x14ac:dyDescent="0.2"/>
  <cols>
    <col min="1" max="1" width="43.85546875" style="2" customWidth="1"/>
    <col min="2" max="8" width="9.140625" style="2"/>
    <col min="9" max="9" width="17.5703125" style="2" bestFit="1" customWidth="1"/>
    <col min="10" max="12" width="9.42578125" style="2" customWidth="1"/>
    <col min="13" max="14" width="9" style="2" customWidth="1"/>
    <col min="15" max="15" width="17.5703125" style="2" bestFit="1" customWidth="1"/>
    <col min="16" max="16" width="13.42578125" style="2" customWidth="1"/>
    <col min="17" max="16384" width="9.140625" style="2"/>
  </cols>
  <sheetData>
    <row r="1" spans="1:16" ht="15.75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5.75" x14ac:dyDescent="0.2">
      <c r="A2" s="91" t="str">
        <f>Responses!A2</f>
        <v>RFP 730-16100 New Fire Sprinkler System at E.Cullen Bldg., and Performance Hall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5.75" thickBot="1" x14ac:dyDescent="0.25">
      <c r="O3" s="4"/>
      <c r="P3" s="4"/>
    </row>
    <row r="4" spans="1:16" s="3" customFormat="1" ht="179.25" customHeight="1" thickBot="1" x14ac:dyDescent="0.25">
      <c r="A4" s="6" t="s">
        <v>2</v>
      </c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4" t="s">
        <v>3</v>
      </c>
      <c r="J4" s="5" t="s">
        <v>1</v>
      </c>
      <c r="L4" s="9"/>
      <c r="M4" s="9"/>
      <c r="N4" s="9"/>
    </row>
    <row r="5" spans="1:16" ht="16.5" customHeight="1" x14ac:dyDescent="0.2">
      <c r="A5" s="11" t="str">
        <f>Responses!A5</f>
        <v>Ranger LLC</v>
      </c>
      <c r="B5" s="15">
        <f>'1'!H5</f>
        <v>46.599999999999994</v>
      </c>
      <c r="C5" s="16">
        <f>'2'!H5</f>
        <v>54.3</v>
      </c>
      <c r="D5" s="15">
        <f>'3'!H5</f>
        <v>60</v>
      </c>
      <c r="E5" s="15">
        <f>'4'!H5</f>
        <v>59</v>
      </c>
      <c r="F5" s="16">
        <f>'5'!H5</f>
        <v>68.5</v>
      </c>
      <c r="G5" s="15">
        <f>'6'!H5</f>
        <v>55.5</v>
      </c>
      <c r="H5" s="17">
        <f>'7'!H5</f>
        <v>66.2</v>
      </c>
      <c r="I5" s="15">
        <f t="shared" ref="I5:I6" si="0">AVERAGE(B5:H5)</f>
        <v>58.585714285714282</v>
      </c>
      <c r="J5" s="12">
        <f>RANK(I5,$I$5:$I$6,0)</f>
        <v>1</v>
      </c>
      <c r="L5" s="10"/>
      <c r="M5" s="10"/>
      <c r="N5" s="10"/>
    </row>
    <row r="6" spans="1:16" ht="16.5" customHeight="1" x14ac:dyDescent="0.2">
      <c r="A6" s="11" t="str">
        <f>Responses!A6</f>
        <v>SimplexGrinnell</v>
      </c>
      <c r="B6" s="15">
        <f>'1'!H6</f>
        <v>44.699999999999996</v>
      </c>
      <c r="C6" s="16">
        <f>'2'!H6</f>
        <v>19</v>
      </c>
      <c r="D6" s="15">
        <f>'3'!H6</f>
        <v>54.8</v>
      </c>
      <c r="E6" s="15">
        <f>'4'!H6</f>
        <v>50</v>
      </c>
      <c r="F6" s="16">
        <f>'5'!H6</f>
        <v>65.400000000000006</v>
      </c>
      <c r="G6" s="15">
        <f>'6'!H6</f>
        <v>54.000000000000007</v>
      </c>
      <c r="H6" s="17">
        <f>'7'!H6</f>
        <v>66.8</v>
      </c>
      <c r="I6" s="15">
        <f t="shared" si="0"/>
        <v>50.671428571428578</v>
      </c>
      <c r="J6" s="12">
        <f>RANK(I6,$I$5:$I$6,0)</f>
        <v>2</v>
      </c>
      <c r="L6" s="10"/>
      <c r="M6" s="10"/>
      <c r="N6" s="10"/>
    </row>
    <row r="9" spans="1:16" x14ac:dyDescent="0.2">
      <c r="E9" s="72"/>
      <c r="F9" s="72"/>
      <c r="G9" s="72"/>
      <c r="H9" s="72"/>
    </row>
    <row r="10" spans="1:16" x14ac:dyDescent="0.2">
      <c r="E10" s="72"/>
      <c r="F10" s="72"/>
      <c r="G10" s="72"/>
      <c r="H10" s="72"/>
    </row>
  </sheetData>
  <mergeCells count="2">
    <mergeCell ref="A1:P1"/>
    <mergeCell ref="A2:P2"/>
  </mergeCells>
  <phoneticPr fontId="3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Responses</vt:lpstr>
      <vt:lpstr>1</vt:lpstr>
      <vt:lpstr>2</vt:lpstr>
      <vt:lpstr>3</vt:lpstr>
      <vt:lpstr>4</vt:lpstr>
      <vt:lpstr>5</vt:lpstr>
      <vt:lpstr>6</vt:lpstr>
      <vt:lpstr>7</vt:lpstr>
      <vt:lpstr>Technical Summary</vt:lpstr>
      <vt:lpstr>Pricing Score Calculation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2017-07-18T16:10:56Z</dcterms:modified>
</cp:coreProperties>
</file>